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updateLinks="never"/>
  <workbookProtection workbookAlgorithmName="SHA-512" workbookHashValue="gjY553rNGk/Jxc4MGbZwLRfoxV20riORLahNbeYqbnGT9Ome0gUbznuKw/PWgoO1x0ZDw0x53UzyNzSidirqMg==" workbookSpinCount="100000" workbookSaltValue="cP3uPXrB/iIMxhSogspifQ==" lockStructure="1"/>
  <bookViews>
    <workbookView xWindow="65416" yWindow="65416" windowWidth="20730" windowHeight="11160" activeTab="0"/>
  </bookViews>
  <sheets>
    <sheet name="断裁品" sheetId="1" r:id="rId1"/>
    <sheet name="計算式2.1" sheetId="2" state="hidden" r:id="rId2"/>
    <sheet name="リスト" sheetId="3" state="hidden" r:id="rId3"/>
    <sheet name="Sheet1" sheetId="4" state="hidden" r:id="rId4"/>
  </sheets>
  <externalReferences>
    <externalReference r:id="rId7"/>
  </externalReferences>
  <definedNames>
    <definedName name="タイプ">'リスト'!$A$2:$A$10</definedName>
  </definedNames>
  <calcPr calcId="181029"/>
</workbook>
</file>

<file path=xl/sharedStrings.xml><?xml version="1.0" encoding="utf-8"?>
<sst xmlns="http://schemas.openxmlformats.org/spreadsheetml/2006/main" count="173" uniqueCount="107">
  <si>
    <t>型式を▼で選択して、サイズを入れて下さい</t>
  </si>
  <si>
    <t>納期</t>
  </si>
  <si>
    <t>：</t>
  </si>
  <si>
    <t>受注後　７日間</t>
  </si>
  <si>
    <t>▼型式・サイズ　</t>
  </si>
  <si>
    <t>数量</t>
  </si>
  <si>
    <t>定価</t>
  </si>
  <si>
    <t>合計金額</t>
  </si>
  <si>
    <t>型式</t>
  </si>
  <si>
    <t>GK-7(M)</t>
  </si>
  <si>
    <t>(最少数量）</t>
  </si>
  <si>
    <t>/枚</t>
  </si>
  <si>
    <t>枚</t>
  </si>
  <si>
    <t>サイズ</t>
  </si>
  <si>
    <t>mm</t>
  </si>
  <si>
    <t>X</t>
  </si>
  <si>
    <t>以上</t>
  </si>
  <si>
    <t>歩留率</t>
  </si>
  <si>
    <t>（</t>
  </si>
  <si>
    <t>）</t>
  </si>
  <si>
    <t>㎡</t>
  </si>
  <si>
    <t>備考：</t>
  </si>
  <si>
    <t>*****</t>
  </si>
  <si>
    <t>＜最低ロットの計算＞</t>
  </si>
  <si>
    <t>**************************************************</t>
  </si>
  <si>
    <t>分類</t>
  </si>
  <si>
    <t>ＭＩＮ</t>
  </si>
  <si>
    <t>ＭＡＸ</t>
  </si>
  <si>
    <t>ＬＯＴ</t>
  </si>
  <si>
    <t>単位</t>
  </si>
  <si>
    <t>1枚以上</t>
  </si>
  <si>
    <t>～</t>
  </si>
  <si>
    <t>200枚以下</t>
  </si>
  <si>
    <t>枚単位</t>
  </si>
  <si>
    <t>枚ロット</t>
  </si>
  <si>
    <t>（Ａ）ｍｍ</t>
  </si>
  <si>
    <t>（Ｂ）ｍｍ</t>
  </si>
  <si>
    <t>20１枚以上</t>
  </si>
  <si>
    <t>1,499枚以下</t>
  </si>
  <si>
    <t>断裁サイズ</t>
  </si>
  <si>
    <t>⇒</t>
  </si>
  <si>
    <t>1,500枚以上</t>
  </si>
  <si>
    <t>9,999枚以下</t>
  </si>
  <si>
    <t>10,000枚以上</t>
  </si>
  <si>
    <t>÷</t>
  </si>
  <si>
    <t>(A)m</t>
  </si>
  <si>
    <t>(B)m</t>
  </si>
  <si>
    <t>計算値</t>
  </si>
  <si>
    <t>最低ロット数</t>
  </si>
  <si>
    <t>計算</t>
  </si>
  <si>
    <t>=</t>
  </si>
  <si>
    <t>断裁（Ａ＋Ｂ）</t>
  </si>
  <si>
    <t>ｍｍ</t>
  </si>
  <si>
    <t>丁取り</t>
  </si>
  <si>
    <t>歩留比較</t>
  </si>
  <si>
    <t>****</t>
  </si>
  <si>
    <t>＜見積価格の設定＞</t>
  </si>
  <si>
    <t>A</t>
  </si>
  <si>
    <t>ＮＯ．</t>
  </si>
  <si>
    <t>B</t>
  </si>
  <si>
    <t>防錆紙タイプ</t>
  </si>
  <si>
    <t>計算サイズ</t>
  </si>
  <si>
    <t>W</t>
  </si>
  <si>
    <t>L</t>
  </si>
  <si>
    <t>なし</t>
  </si>
  <si>
    <t>売価/㎡</t>
  </si>
  <si>
    <t>定価/㎡</t>
  </si>
  <si>
    <t>防錆紙価格</t>
  </si>
  <si>
    <t>Ｎｏ</t>
  </si>
  <si>
    <t>タイプ</t>
  </si>
  <si>
    <t>GP-7(M)</t>
  </si>
  <si>
    <t>断裁加工費</t>
  </si>
  <si>
    <t>TK-610(M)</t>
  </si>
  <si>
    <t>TK-810(M)</t>
  </si>
  <si>
    <t>TP-810(M)</t>
  </si>
  <si>
    <t>SK-7(M)</t>
  </si>
  <si>
    <t>(</t>
  </si>
  <si>
    <t>+</t>
  </si>
  <si>
    <t>)</t>
  </si>
  <si>
    <t>SP-7(M)</t>
  </si>
  <si>
    <t>CK-6(M)</t>
  </si>
  <si>
    <t>㎡）</t>
  </si>
  <si>
    <t>-</t>
  </si>
  <si>
    <t>（断裁加工費）</t>
  </si>
  <si>
    <t>Ａmm＋Ｂmm</t>
  </si>
  <si>
    <t>(W)m</t>
  </si>
  <si>
    <t>(L)m</t>
  </si>
  <si>
    <t>売価</t>
  </si>
  <si>
    <t>＜積算価格＞</t>
  </si>
  <si>
    <t>*******************************************************</t>
  </si>
  <si>
    <t>数量　/ 枚</t>
  </si>
  <si>
    <t>単価/ 枚</t>
  </si>
  <si>
    <r>
      <t>　</t>
    </r>
    <r>
      <rPr>
        <sz val="11"/>
        <color indexed="8"/>
        <rFont val="HGS創英角ﾎﾟｯﾌﾟ体"/>
        <family val="3"/>
      </rPr>
      <t>―</t>
    </r>
  </si>
  <si>
    <t>60～100以下</t>
    <rPh sb="6" eb="8">
      <t>イカ</t>
    </rPh>
    <phoneticPr fontId="10"/>
  </si>
  <si>
    <t>101～200以下</t>
    <rPh sb="7" eb="9">
      <t>イカ</t>
    </rPh>
    <phoneticPr fontId="10"/>
  </si>
  <si>
    <t>201～600以下</t>
    <rPh sb="7" eb="9">
      <t>イカ</t>
    </rPh>
    <phoneticPr fontId="10"/>
  </si>
  <si>
    <t>1001mm～1369</t>
  </si>
  <si>
    <t>601～1000未満</t>
    <rPh sb="8" eb="10">
      <t>ミマン</t>
    </rPh>
    <phoneticPr fontId="10"/>
  </si>
  <si>
    <t>（流れ)1370mm以上の場合は、別途見積ります。</t>
    <rPh sb="1" eb="2">
      <t>ナガ</t>
    </rPh>
    <rPh sb="10" eb="12">
      <t>イジョウ</t>
    </rPh>
    <rPh sb="13" eb="15">
      <t>バアイ</t>
    </rPh>
    <rPh sb="17" eb="19">
      <t>ベット</t>
    </rPh>
    <rPh sb="19" eb="21">
      <t>ミツモ</t>
    </rPh>
    <phoneticPr fontId="10"/>
  </si>
  <si>
    <t xml:space="preserve">②サイズ：Min （幅)=30mm＊（流れ)=30mm　～　Max (幅)=1000mm * (流れ)=1369mm, （1mm単位） </t>
    <rPh sb="10" eb="11">
      <t>ハバ</t>
    </rPh>
    <rPh sb="19" eb="20">
      <t>ナガ</t>
    </rPh>
    <rPh sb="35" eb="36">
      <t>ハバ</t>
    </rPh>
    <rPh sb="48" eb="49">
      <t>ナガ</t>
    </rPh>
    <phoneticPr fontId="10"/>
  </si>
  <si>
    <t>（幅）幅は（又は両辺が）1000㎜以上の場合は、別途見積ります。</t>
    <rPh sb="3" eb="4">
      <t>ハバ</t>
    </rPh>
    <rPh sb="6" eb="7">
      <t>マタ</t>
    </rPh>
    <rPh sb="8" eb="10">
      <t>リョウヘン</t>
    </rPh>
    <rPh sb="17" eb="19">
      <t>イジョウ</t>
    </rPh>
    <rPh sb="20" eb="22">
      <t>バアイ</t>
    </rPh>
    <rPh sb="24" eb="26">
      <t>ベット</t>
    </rPh>
    <rPh sb="26" eb="28">
      <t>ミツモ</t>
    </rPh>
    <phoneticPr fontId="10"/>
  </si>
  <si>
    <r>
      <t xml:space="preserve">断裁品　自動見積計算エクセルソフト </t>
    </r>
    <r>
      <rPr>
        <b/>
        <sz val="12"/>
        <color indexed="10"/>
        <rFont val="ＭＳ Ｐゴシック"/>
        <family val="3"/>
      </rPr>
      <t>(ホームページダウンロード版）</t>
    </r>
    <rPh sb="31" eb="32">
      <t>バン</t>
    </rPh>
    <phoneticPr fontId="10"/>
  </si>
  <si>
    <r>
      <t>➁ピンク色部分の型式</t>
    </r>
    <r>
      <rPr>
        <u val="single"/>
        <sz val="10"/>
        <rFont val="ＭＳ Ｐゴシック"/>
        <family val="3"/>
      </rPr>
      <t>▼</t>
    </r>
    <r>
      <rPr>
        <u val="single"/>
        <sz val="10"/>
        <rFont val="ＭＳ ゴシック"/>
        <family val="3"/>
      </rPr>
      <t>を選択して、サイズ(幅)(流れ)を入力してください。</t>
    </r>
    <rPh sb="4" eb="7">
      <t>イロブブン</t>
    </rPh>
    <rPh sb="8" eb="10">
      <t>カタシキ</t>
    </rPh>
    <rPh sb="12" eb="14">
      <t>センタク</t>
    </rPh>
    <rPh sb="21" eb="22">
      <t>ハバ</t>
    </rPh>
    <rPh sb="24" eb="25">
      <t>ナガ</t>
    </rPh>
    <rPh sb="28" eb="30">
      <t>ニュウリョク</t>
    </rPh>
    <phoneticPr fontId="10"/>
  </si>
  <si>
    <t>（幅）1000ｍｍから切断（分割）しますので、ロスが少ない方がお安くなります。（歩留率100％＝ロスなし）</t>
  </si>
  <si>
    <t>GK-7(M)</t>
  </si>
  <si>
    <t>①上記の価格には、消費税は含まれておりません。</t>
  </si>
  <si>
    <t>2023年4月１日受注分より</t>
    <rPh sb="4" eb="5">
      <t>ネン</t>
    </rPh>
    <rPh sb="6" eb="7">
      <t>ガツ</t>
    </rPh>
    <rPh sb="8" eb="9">
      <t>ヒ</t>
    </rPh>
    <rPh sb="9" eb="12">
      <t>ジュチュウブン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</si>
</sst>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¥&quot;#,##0;&quot;¥&quot;\-#,##0"/>
    <numFmt numFmtId="7" formatCode="&quot;¥&quot;#,##0.00;&quot;¥&quot;\-#,##0.00"/>
    <numFmt numFmtId="176" formatCode="#,##0_);[Red]\(#,##0\)"/>
    <numFmt numFmtId="177" formatCode="#,##0_ "/>
    <numFmt numFmtId="178" formatCode="0_);[Red]\(0\)"/>
    <numFmt numFmtId="179" formatCode="\¥#,##0_);[Red]\(\¥#,##0\)"/>
    <numFmt numFmtId="180" formatCode="0.0000000000000000000_);[Red]\(0.0000000000000000000\)"/>
    <numFmt numFmtId="181" formatCode="#,##0.000_);[Red]\(#,##0.000\)"/>
    <numFmt numFmtId="182" formatCode="#,##0.00_);[Red]\(#,##0.00\)"/>
    <numFmt numFmtId="183" formatCode="yyyy&quot;年&quot;m&quot;月&quot;d&quot;日&quot;;@"/>
    <numFmt numFmtId="184" formatCode="0.000_ "/>
    <numFmt numFmtId="185" formatCode="#,##0.000_ "/>
    <numFmt numFmtId="186" formatCode="0.0%"/>
    <numFmt numFmtId="187" formatCode="\¥#,##0.0_);[Red]\(\¥#,##0.0\)"/>
    <numFmt numFmtId="188" formatCode="\¥#,##0.00_);[Red]\(\¥#,##0.00\)"/>
  </numFmts>
  <fonts count="31">
    <font>
      <sz val="11"/>
      <color theme="1"/>
      <name val="Calibri"/>
      <family val="3"/>
      <scheme val="minor"/>
    </font>
    <font>
      <sz val="10"/>
      <name val="Arial"/>
      <family val="2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HGS創英角ﾎﾟｯﾌﾟ体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theme="1"/>
      <name val="Calibri"/>
      <family val="3"/>
      <scheme val="minor"/>
    </font>
    <font>
      <sz val="11"/>
      <color theme="0"/>
      <name val="ＭＳ Ｐゴシック"/>
      <family val="3"/>
    </font>
    <font>
      <b/>
      <sz val="11"/>
      <color theme="1"/>
      <name val="ＭＳ Ｐゴシック"/>
      <family val="3"/>
    </font>
    <font>
      <sz val="20"/>
      <color theme="1"/>
      <name val="Calibri"/>
      <family val="3"/>
      <scheme val="minor"/>
    </font>
    <font>
      <sz val="9"/>
      <color theme="1"/>
      <name val="Calibri"/>
      <family val="3"/>
      <scheme val="minor"/>
    </font>
    <font>
      <sz val="18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26"/>
      <color theme="1"/>
      <name val="Calibri"/>
      <family val="3"/>
      <scheme val="minor"/>
    </font>
    <font>
      <b/>
      <sz val="11"/>
      <name val="Calibri"/>
      <family val="3"/>
      <scheme val="minor"/>
    </font>
    <font>
      <sz val="10"/>
      <color theme="0" tint="-0.24997000396251678"/>
      <name val="Calibri"/>
      <family val="3"/>
      <scheme val="minor"/>
    </font>
    <font>
      <sz val="9"/>
      <color theme="0" tint="-0.24997000396251678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u val="single"/>
      <sz val="10"/>
      <name val="ＭＳ ゴシック"/>
      <family val="3"/>
    </font>
    <font>
      <u val="single"/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8" fillId="0" borderId="0" applyFont="0" applyFill="0" applyBorder="0" applyProtection="0">
      <alignment/>
    </xf>
    <xf numFmtId="0" fontId="8" fillId="0" borderId="0">
      <alignment vertical="center"/>
      <protection/>
    </xf>
  </cellStyleXfs>
  <cellXfs count="292">
    <xf numFmtId="0" fontId="0" fillId="0" borderId="0" xfId="0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38" fontId="12" fillId="0" borderId="1" xfId="20" applyFont="1" applyBorder="1" applyAlignment="1">
      <alignment horizontal="center" vertical="center"/>
    </xf>
    <xf numFmtId="38" fontId="0" fillId="0" borderId="0" xfId="2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5" fontId="0" fillId="0" borderId="2" xfId="0" applyNumberFormat="1" applyBorder="1" applyAlignment="1">
      <alignment vertical="center"/>
    </xf>
    <xf numFmtId="5" fontId="12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38" fontId="19" fillId="0" borderId="0" xfId="20" applyFont="1" applyAlignment="1">
      <alignment vertical="center"/>
    </xf>
    <xf numFmtId="38" fontId="16" fillId="0" borderId="0" xfId="2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9" fontId="0" fillId="0" borderId="0" xfId="0" applyNumberFormat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38" fontId="21" fillId="2" borderId="1" xfId="20" applyFont="1" applyFill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83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176" fontId="19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177" fontId="23" fillId="0" borderId="1" xfId="0" applyNumberFormat="1" applyFont="1" applyBorder="1" applyAlignment="1">
      <alignment vertical="center"/>
    </xf>
    <xf numFmtId="186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0" fontId="24" fillId="0" borderId="0" xfId="0" applyFont="1" applyAlignment="1">
      <alignment vertical="center"/>
    </xf>
    <xf numFmtId="0" fontId="25" fillId="4" borderId="5" xfId="21" applyFont="1" applyFill="1" applyBorder="1" applyAlignment="1">
      <alignment vertical="center"/>
      <protection/>
    </xf>
    <xf numFmtId="56" fontId="3" fillId="0" borderId="6" xfId="21" applyNumberFormat="1" applyFont="1" applyBorder="1" applyAlignment="1">
      <alignment horizontal="center" vertical="center" wrapText="1"/>
      <protection/>
    </xf>
    <xf numFmtId="177" fontId="5" fillId="0" borderId="4" xfId="20" applyNumberFormat="1" applyFont="1" applyFill="1" applyBorder="1" applyAlignment="1" applyProtection="1">
      <alignment horizontal="center" vertical="center" wrapText="1"/>
      <protection/>
    </xf>
    <xf numFmtId="56" fontId="3" fillId="0" borderId="7" xfId="21" applyNumberFormat="1" applyFont="1" applyBorder="1" applyAlignment="1">
      <alignment horizontal="center" vertical="center" wrapText="1"/>
      <protection/>
    </xf>
    <xf numFmtId="176" fontId="5" fillId="5" borderId="8" xfId="2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21" applyFont="1" applyBorder="1" applyAlignment="1">
      <alignment horizontal="center" vertical="center" wrapText="1"/>
      <protection/>
    </xf>
    <xf numFmtId="56" fontId="3" fillId="0" borderId="9" xfId="21" applyNumberFormat="1" applyFont="1" applyBorder="1" applyAlignment="1">
      <alignment vertical="center" wrapText="1"/>
      <protection/>
    </xf>
    <xf numFmtId="9" fontId="3" fillId="0" borderId="10" xfId="21" applyNumberFormat="1" applyFont="1" applyBorder="1" applyAlignment="1">
      <alignment horizontal="center" vertical="center" wrapText="1"/>
      <protection/>
    </xf>
    <xf numFmtId="0" fontId="7" fillId="0" borderId="10" xfId="21" applyFont="1" applyBorder="1" applyAlignment="1">
      <alignment horizontal="center" vertical="center" wrapText="1"/>
      <protection/>
    </xf>
    <xf numFmtId="0" fontId="6" fillId="0" borderId="10" xfId="21" applyFont="1" applyBorder="1" applyAlignment="1">
      <alignment horizontal="center" vertical="center" wrapText="1"/>
      <protection/>
    </xf>
    <xf numFmtId="177" fontId="26" fillId="0" borderId="11" xfId="20" applyNumberFormat="1" applyFont="1" applyFill="1" applyBorder="1" applyAlignment="1" applyProtection="1">
      <alignment horizontal="center" vertical="center" wrapText="1"/>
      <protection/>
    </xf>
    <xf numFmtId="56" fontId="3" fillId="0" borderId="12" xfId="21" applyNumberFormat="1" applyFont="1" applyBorder="1" applyAlignment="1">
      <alignment vertical="center" wrapText="1"/>
      <protection/>
    </xf>
    <xf numFmtId="9" fontId="7" fillId="0" borderId="13" xfId="21" applyNumberFormat="1" applyFont="1" applyBorder="1" applyAlignment="1">
      <alignment horizontal="center" vertical="center" wrapText="1"/>
      <protection/>
    </xf>
    <xf numFmtId="0" fontId="7" fillId="0" borderId="13" xfId="21" applyFont="1" applyBorder="1" applyAlignment="1">
      <alignment horizontal="center" vertical="center" wrapText="1"/>
      <protection/>
    </xf>
    <xf numFmtId="186" fontId="6" fillId="0" borderId="13" xfId="21" applyNumberFormat="1" applyFont="1" applyBorder="1" applyAlignment="1">
      <alignment horizontal="center" vertical="center" wrapText="1"/>
      <protection/>
    </xf>
    <xf numFmtId="0" fontId="6" fillId="0" borderId="13" xfId="21" applyFont="1" applyBorder="1" applyAlignment="1">
      <alignment horizontal="center" vertical="center" wrapText="1"/>
      <protection/>
    </xf>
    <xf numFmtId="177" fontId="26" fillId="0" borderId="13" xfId="20" applyNumberFormat="1" applyFont="1" applyFill="1" applyBorder="1" applyAlignment="1" applyProtection="1">
      <alignment horizontal="center" vertical="center" wrapText="1"/>
      <protection/>
    </xf>
    <xf numFmtId="56" fontId="3" fillId="0" borderId="6" xfId="21" applyNumberFormat="1" applyFont="1" applyBorder="1" applyAlignment="1">
      <alignment vertical="center" wrapText="1"/>
      <protection/>
    </xf>
    <xf numFmtId="176" fontId="7" fillId="0" borderId="0" xfId="21" applyNumberFormat="1" applyFont="1" applyAlignment="1">
      <alignment horizontal="left" vertical="top"/>
      <protection/>
    </xf>
    <xf numFmtId="9" fontId="7" fillId="0" borderId="10" xfId="21" applyNumberFormat="1" applyFont="1" applyBorder="1" applyAlignment="1">
      <alignment horizontal="center" vertical="center" wrapText="1"/>
      <protection/>
    </xf>
    <xf numFmtId="186" fontId="6" fillId="0" borderId="10" xfId="21" applyNumberFormat="1" applyFont="1" applyBorder="1" applyAlignment="1">
      <alignment horizontal="center" vertical="center" wrapText="1"/>
      <protection/>
    </xf>
    <xf numFmtId="177" fontId="26" fillId="0" borderId="10" xfId="20" applyNumberFormat="1" applyFont="1" applyFill="1" applyBorder="1" applyAlignment="1" applyProtection="1">
      <alignment horizontal="center" vertical="center" wrapText="1"/>
      <protection/>
    </xf>
    <xf numFmtId="56" fontId="3" fillId="0" borderId="0" xfId="21" applyNumberFormat="1" applyFont="1" applyAlignment="1">
      <alignment vertical="center" wrapText="1"/>
      <protection/>
    </xf>
    <xf numFmtId="9" fontId="7" fillId="0" borderId="0" xfId="21" applyNumberFormat="1" applyFont="1" applyAlignment="1">
      <alignment horizontal="center" vertical="center" wrapText="1"/>
      <protection/>
    </xf>
    <xf numFmtId="0" fontId="7" fillId="0" borderId="0" xfId="21" applyFont="1" applyAlignment="1">
      <alignment horizontal="center" vertical="center" wrapText="1"/>
      <protection/>
    </xf>
    <xf numFmtId="186" fontId="6" fillId="0" borderId="0" xfId="21" applyNumberFormat="1" applyFont="1" applyAlignment="1">
      <alignment horizontal="center" vertical="center" wrapText="1"/>
      <protection/>
    </xf>
    <xf numFmtId="0" fontId="6" fillId="0" borderId="0" xfId="21" applyFont="1" applyAlignment="1">
      <alignment horizontal="center" vertical="center" wrapText="1"/>
      <protection/>
    </xf>
    <xf numFmtId="177" fontId="26" fillId="0" borderId="0" xfId="20" applyNumberFormat="1" applyFont="1" applyFill="1" applyBorder="1" applyAlignment="1" applyProtection="1">
      <alignment horizontal="center" vertical="center" wrapText="1"/>
      <protection/>
    </xf>
    <xf numFmtId="0" fontId="4" fillId="0" borderId="14" xfId="20" applyNumberFormat="1" applyFont="1" applyBorder="1" applyAlignment="1" applyProtection="1">
      <alignment vertical="center"/>
      <protection/>
    </xf>
    <xf numFmtId="0" fontId="27" fillId="0" borderId="15" xfId="21" applyFont="1" applyBorder="1" applyAlignment="1">
      <alignment horizontal="center" vertical="center"/>
      <protection/>
    </xf>
    <xf numFmtId="187" fontId="7" fillId="0" borderId="11" xfId="21" applyNumberFormat="1" applyFont="1" applyBorder="1" applyAlignment="1">
      <alignment horizontal="right" vertical="center"/>
      <protection/>
    </xf>
    <xf numFmtId="179" fontId="7" fillId="0" borderId="16" xfId="21" applyNumberFormat="1" applyFont="1" applyBorder="1" applyAlignment="1">
      <alignment vertical="center"/>
      <protection/>
    </xf>
    <xf numFmtId="179" fontId="7" fillId="0" borderId="15" xfId="21" applyNumberFormat="1" applyFont="1" applyBorder="1" applyAlignment="1">
      <alignment vertical="center"/>
      <protection/>
    </xf>
    <xf numFmtId="177" fontId="3" fillId="0" borderId="17" xfId="21" applyNumberFormat="1" applyFont="1" applyBorder="1" applyAlignment="1">
      <alignment horizontal="center" vertical="center"/>
      <protection/>
    </xf>
    <xf numFmtId="0" fontId="27" fillId="0" borderId="13" xfId="21" applyFont="1" applyBorder="1" applyAlignment="1">
      <alignment horizontal="center" vertical="center"/>
      <protection/>
    </xf>
    <xf numFmtId="187" fontId="7" fillId="0" borderId="13" xfId="21" applyNumberFormat="1" applyFont="1" applyBorder="1" applyAlignment="1">
      <alignment horizontal="right" vertical="center"/>
      <protection/>
    </xf>
    <xf numFmtId="179" fontId="7" fillId="0" borderId="13" xfId="21" applyNumberFormat="1" applyFont="1" applyBorder="1" applyAlignment="1">
      <alignment vertical="center"/>
      <protection/>
    </xf>
    <xf numFmtId="177" fontId="7" fillId="0" borderId="13" xfId="21" applyNumberFormat="1" applyFont="1" applyBorder="1" applyAlignment="1">
      <alignment horizontal="right" vertical="center"/>
      <protection/>
    </xf>
    <xf numFmtId="177" fontId="6" fillId="0" borderId="18" xfId="21" applyNumberFormat="1" applyFont="1" applyBorder="1" applyAlignment="1">
      <alignment horizontal="center" vertical="center"/>
      <protection/>
    </xf>
    <xf numFmtId="177" fontId="7" fillId="0" borderId="19" xfId="21" applyNumberFormat="1" applyFont="1" applyBorder="1" applyAlignment="1">
      <alignment horizontal="center" vertical="center"/>
      <protection/>
    </xf>
    <xf numFmtId="176" fontId="7" fillId="0" borderId="0" xfId="21" applyNumberFormat="1" applyFont="1" applyAlignment="1">
      <alignment vertical="top"/>
      <protection/>
    </xf>
    <xf numFmtId="0" fontId="27" fillId="0" borderId="10" xfId="21" applyFont="1" applyBorder="1" applyAlignment="1">
      <alignment horizontal="center" vertical="center"/>
      <protection/>
    </xf>
    <xf numFmtId="187" fontId="7" fillId="0" borderId="10" xfId="21" applyNumberFormat="1" applyFont="1" applyBorder="1" applyAlignment="1">
      <alignment horizontal="right" vertical="center"/>
      <protection/>
    </xf>
    <xf numFmtId="179" fontId="7" fillId="0" borderId="10" xfId="21" applyNumberFormat="1" applyFont="1" applyBorder="1" applyAlignment="1">
      <alignment vertical="center"/>
      <protection/>
    </xf>
    <xf numFmtId="177" fontId="7" fillId="0" borderId="10" xfId="21" applyNumberFormat="1" applyFont="1" applyBorder="1" applyAlignment="1">
      <alignment horizontal="right" vertical="center"/>
      <protection/>
    </xf>
    <xf numFmtId="177" fontId="6" fillId="0" borderId="20" xfId="21" applyNumberFormat="1" applyFont="1" applyBorder="1" applyAlignment="1">
      <alignment horizontal="center" vertical="center"/>
      <protection/>
    </xf>
    <xf numFmtId="0" fontId="27" fillId="0" borderId="0" xfId="21" applyFont="1" applyAlignment="1">
      <alignment horizontal="center" vertical="center"/>
      <protection/>
    </xf>
    <xf numFmtId="187" fontId="7" fillId="0" borderId="0" xfId="21" applyNumberFormat="1" applyFont="1" applyAlignment="1">
      <alignment horizontal="right" vertical="center"/>
      <protection/>
    </xf>
    <xf numFmtId="179" fontId="7" fillId="0" borderId="0" xfId="21" applyNumberFormat="1" applyFont="1" applyAlignment="1">
      <alignment vertical="center"/>
      <protection/>
    </xf>
    <xf numFmtId="177" fontId="7" fillId="0" borderId="0" xfId="21" applyNumberFormat="1" applyFont="1" applyAlignment="1">
      <alignment horizontal="right" vertical="center"/>
      <protection/>
    </xf>
    <xf numFmtId="177" fontId="6" fillId="0" borderId="0" xfId="21" applyNumberFormat="1" applyFont="1" applyAlignment="1">
      <alignment horizontal="center" vertical="center"/>
      <protection/>
    </xf>
    <xf numFmtId="182" fontId="0" fillId="0" borderId="1" xfId="0" applyNumberFormat="1" applyBorder="1" applyAlignment="1">
      <alignment vertical="center"/>
    </xf>
    <xf numFmtId="182" fontId="0" fillId="0" borderId="1" xfId="2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25" fillId="4" borderId="24" xfId="21" applyFont="1" applyFill="1" applyBorder="1" applyAlignment="1">
      <alignment horizontal="center" vertical="center"/>
      <protection/>
    </xf>
    <xf numFmtId="0" fontId="25" fillId="4" borderId="25" xfId="21" applyFont="1" applyFill="1" applyBorder="1" applyAlignment="1">
      <alignment horizontal="center" vertical="center"/>
      <protection/>
    </xf>
    <xf numFmtId="0" fontId="25" fillId="4" borderId="26" xfId="21" applyFont="1" applyFill="1" applyBorder="1" applyAlignment="1">
      <alignment horizontal="center" vertical="center"/>
      <protection/>
    </xf>
    <xf numFmtId="0" fontId="25" fillId="4" borderId="27" xfId="21" applyFont="1" applyFill="1" applyBorder="1" applyAlignment="1">
      <alignment horizontal="center" vertical="center"/>
      <protection/>
    </xf>
    <xf numFmtId="186" fontId="6" fillId="0" borderId="16" xfId="2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76" fontId="7" fillId="0" borderId="0" xfId="21" applyNumberFormat="1" applyFont="1" applyAlignment="1">
      <alignment horizontal="left" vertical="top"/>
      <protection/>
    </xf>
    <xf numFmtId="176" fontId="7" fillId="0" borderId="19" xfId="21" applyNumberFormat="1" applyFont="1" applyBorder="1" applyAlignment="1">
      <alignment horizontal="left" vertical="top"/>
      <protection/>
    </xf>
    <xf numFmtId="56" fontId="3" fillId="0" borderId="28" xfId="21" applyNumberFormat="1" applyFont="1" applyBorder="1" applyAlignment="1">
      <alignment horizontal="center" vertical="center" wrapText="1"/>
      <protection/>
    </xf>
    <xf numFmtId="56" fontId="3" fillId="0" borderId="6" xfId="21" applyNumberFormat="1" applyFont="1" applyBorder="1" applyAlignment="1">
      <alignment horizontal="center" vertical="center" wrapText="1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179" fontId="5" fillId="0" borderId="31" xfId="21" applyNumberFormat="1" applyFont="1" applyBorder="1" applyAlignment="1">
      <alignment horizontal="center" vertical="center"/>
      <protection/>
    </xf>
    <xf numFmtId="179" fontId="5" fillId="0" borderId="32" xfId="21" applyNumberFormat="1" applyFont="1" applyBorder="1" applyAlignment="1">
      <alignment horizontal="center" vertical="center"/>
      <protection/>
    </xf>
    <xf numFmtId="179" fontId="5" fillId="0" borderId="33" xfId="21" applyNumberFormat="1" applyFont="1" applyBorder="1" applyAlignment="1">
      <alignment horizontal="center" vertical="center"/>
      <protection/>
    </xf>
    <xf numFmtId="179" fontId="5" fillId="0" borderId="4" xfId="21" applyNumberFormat="1" applyFont="1" applyBorder="1" applyAlignment="1">
      <alignment horizontal="center" vertical="center"/>
      <protection/>
    </xf>
    <xf numFmtId="179" fontId="5" fillId="0" borderId="0" xfId="21" applyNumberFormat="1" applyFont="1" applyAlignment="1">
      <alignment horizontal="center" vertical="center"/>
      <protection/>
    </xf>
    <xf numFmtId="179" fontId="5" fillId="0" borderId="19" xfId="21" applyNumberFormat="1" applyFont="1" applyBorder="1" applyAlignment="1">
      <alignment horizontal="center" vertical="center"/>
      <protection/>
    </xf>
    <xf numFmtId="179" fontId="5" fillId="0" borderId="34" xfId="21" applyNumberFormat="1" applyFont="1" applyBorder="1" applyAlignment="1">
      <alignment horizontal="center" vertical="center"/>
      <protection/>
    </xf>
    <xf numFmtId="179" fontId="5" fillId="0" borderId="8" xfId="21" applyNumberFormat="1" applyFont="1" applyBorder="1" applyAlignment="1">
      <alignment horizontal="center" vertical="center"/>
      <protection/>
    </xf>
    <xf numFmtId="179" fontId="5" fillId="0" borderId="35" xfId="21" applyNumberFormat="1" applyFont="1" applyBorder="1" applyAlignment="1">
      <alignment horizontal="center" vertical="center"/>
      <protection/>
    </xf>
    <xf numFmtId="188" fontId="5" fillId="0" borderId="31" xfId="21" applyNumberFormat="1" applyFont="1" applyBorder="1" applyAlignment="1">
      <alignment horizontal="right" vertical="center"/>
      <protection/>
    </xf>
    <xf numFmtId="188" fontId="5" fillId="0" borderId="32" xfId="21" applyNumberFormat="1" applyFont="1" applyBorder="1" applyAlignment="1">
      <alignment horizontal="right" vertical="center"/>
      <protection/>
    </xf>
    <xf numFmtId="188" fontId="5" fillId="0" borderId="4" xfId="21" applyNumberFormat="1" applyFont="1" applyBorder="1" applyAlignment="1">
      <alignment horizontal="right" vertical="center"/>
      <protection/>
    </xf>
    <xf numFmtId="188" fontId="5" fillId="0" borderId="0" xfId="21" applyNumberFormat="1" applyFont="1" applyAlignment="1">
      <alignment horizontal="right" vertical="center"/>
      <protection/>
    </xf>
    <xf numFmtId="188" fontId="5" fillId="0" borderId="34" xfId="21" applyNumberFormat="1" applyFont="1" applyBorder="1" applyAlignment="1">
      <alignment horizontal="right" vertical="center"/>
      <protection/>
    </xf>
    <xf numFmtId="188" fontId="5" fillId="0" borderId="8" xfId="21" applyNumberFormat="1" applyFont="1" applyBorder="1" applyAlignment="1">
      <alignment horizontal="right" vertical="center"/>
      <protection/>
    </xf>
    <xf numFmtId="0" fontId="28" fillId="5" borderId="32" xfId="21" applyFont="1" applyFill="1" applyBorder="1" applyAlignment="1" applyProtection="1">
      <alignment horizontal="center" vertical="center"/>
      <protection locked="0"/>
    </xf>
    <xf numFmtId="0" fontId="28" fillId="5" borderId="29" xfId="21" applyFont="1" applyFill="1" applyBorder="1" applyAlignment="1" applyProtection="1">
      <alignment horizontal="center" vertical="center"/>
      <protection locked="0"/>
    </xf>
    <xf numFmtId="0" fontId="28" fillId="5" borderId="0" xfId="21" applyFont="1" applyFill="1" applyAlignment="1" applyProtection="1">
      <alignment horizontal="center" vertical="center"/>
      <protection locked="0"/>
    </xf>
    <xf numFmtId="0" fontId="28" fillId="5" borderId="14" xfId="21" applyFont="1" applyFill="1" applyBorder="1" applyAlignment="1" applyProtection="1">
      <alignment horizontal="center" vertical="center"/>
      <protection locked="0"/>
    </xf>
    <xf numFmtId="177" fontId="4" fillId="0" borderId="34" xfId="20" applyNumberFormat="1" applyFont="1" applyFill="1" applyBorder="1" applyAlignment="1" applyProtection="1">
      <alignment horizontal="center" vertical="center" wrapText="1"/>
      <protection/>
    </xf>
    <xf numFmtId="177" fontId="4" fillId="0" borderId="30" xfId="20" applyNumberFormat="1" applyFont="1" applyFill="1" applyBorder="1" applyAlignment="1" applyProtection="1">
      <alignment horizontal="center" vertical="center" wrapText="1"/>
      <protection/>
    </xf>
    <xf numFmtId="177" fontId="4" fillId="0" borderId="31" xfId="20" applyNumberFormat="1" applyFont="1" applyFill="1" applyBorder="1" applyAlignment="1" applyProtection="1">
      <alignment horizontal="center" vertical="center" wrapText="1"/>
      <protection/>
    </xf>
    <xf numFmtId="177" fontId="4" fillId="0" borderId="29" xfId="20" applyNumberFormat="1" applyFont="1" applyFill="1" applyBorder="1" applyAlignment="1" applyProtection="1">
      <alignment horizontal="center" vertical="center" wrapText="1"/>
      <protection/>
    </xf>
    <xf numFmtId="177" fontId="6" fillId="0" borderId="11" xfId="21" applyNumberFormat="1" applyFont="1" applyBorder="1" applyAlignment="1">
      <alignment horizontal="right" vertical="center"/>
      <protection/>
    </xf>
    <xf numFmtId="177" fontId="6" fillId="0" borderId="16" xfId="21" applyNumberFormat="1" applyFont="1" applyBorder="1" applyAlignment="1">
      <alignment horizontal="right" vertical="center"/>
      <protection/>
    </xf>
    <xf numFmtId="9" fontId="7" fillId="0" borderId="0" xfId="21" applyNumberFormat="1" applyFont="1" applyAlignment="1">
      <alignment horizontal="left" vertical="center" wrapText="1"/>
      <protection/>
    </xf>
    <xf numFmtId="9" fontId="29" fillId="0" borderId="0" xfId="21" applyNumberFormat="1" applyFont="1" applyAlignment="1">
      <alignment horizontal="left" vertical="center" wrapText="1"/>
      <protection/>
    </xf>
    <xf numFmtId="177" fontId="0" fillId="0" borderId="1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1" fontId="0" fillId="0" borderId="18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38" fontId="12" fillId="0" borderId="1" xfId="20" applyFont="1" applyBorder="1" applyAlignment="1">
      <alignment horizontal="left" vertical="center"/>
    </xf>
    <xf numFmtId="176" fontId="12" fillId="0" borderId="10" xfId="0" applyNumberFormat="1" applyFont="1" applyBorder="1" applyAlignment="1">
      <alignment horizontal="center" vertical="center"/>
    </xf>
    <xf numFmtId="5" fontId="0" fillId="3" borderId="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76" fontId="0" fillId="0" borderId="6" xfId="0" applyNumberFormat="1" applyBorder="1" applyAlignment="1">
      <alignment horizontal="center" vertical="center"/>
    </xf>
    <xf numFmtId="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3" borderId="2" xfId="0" applyNumberFormat="1" applyFill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181" fontId="0" fillId="3" borderId="0" xfId="0" applyNumberFormat="1" applyFill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7" fontId="12" fillId="0" borderId="12" xfId="0" applyNumberFormat="1" applyFont="1" applyBorder="1" applyAlignment="1">
      <alignment horizontal="center" vertical="center"/>
    </xf>
    <xf numFmtId="7" fontId="12" fillId="0" borderId="13" xfId="0" applyNumberFormat="1" applyFont="1" applyBorder="1" applyAlignment="1">
      <alignment horizontal="center" vertical="center"/>
    </xf>
    <xf numFmtId="7" fontId="12" fillId="0" borderId="18" xfId="0" applyNumberFormat="1" applyFont="1" applyBorder="1" applyAlignment="1">
      <alignment horizontal="center" vertical="center"/>
    </xf>
    <xf numFmtId="7" fontId="12" fillId="0" borderId="6" xfId="0" applyNumberFormat="1" applyFont="1" applyBorder="1" applyAlignment="1">
      <alignment horizontal="center" vertical="center"/>
    </xf>
    <xf numFmtId="7" fontId="12" fillId="0" borderId="0" xfId="0" applyNumberFormat="1" applyFont="1" applyAlignment="1">
      <alignment horizontal="center" vertical="center"/>
    </xf>
    <xf numFmtId="7" fontId="12" fillId="0" borderId="19" xfId="0" applyNumberFormat="1" applyFont="1" applyBorder="1" applyAlignment="1">
      <alignment horizontal="center" vertical="center"/>
    </xf>
    <xf numFmtId="7" fontId="12" fillId="0" borderId="9" xfId="0" applyNumberFormat="1" applyFont="1" applyBorder="1" applyAlignment="1">
      <alignment horizontal="center" vertical="center"/>
    </xf>
    <xf numFmtId="7" fontId="12" fillId="0" borderId="10" xfId="0" applyNumberFormat="1" applyFont="1" applyBorder="1" applyAlignment="1">
      <alignment horizontal="center" vertical="center"/>
    </xf>
    <xf numFmtId="7" fontId="12" fillId="0" borderId="20" xfId="0" applyNumberFormat="1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179" fontId="12" fillId="0" borderId="13" xfId="0" applyNumberFormat="1" applyFont="1" applyBorder="1" applyAlignment="1">
      <alignment horizontal="center" vertical="center"/>
    </xf>
    <xf numFmtId="179" fontId="12" fillId="0" borderId="18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19" xfId="0" applyNumberFormat="1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2" fillId="0" borderId="20" xfId="0" applyNumberFormat="1" applyFont="1" applyBorder="1" applyAlignment="1">
      <alignment horizontal="center" vertical="center"/>
    </xf>
    <xf numFmtId="177" fontId="12" fillId="3" borderId="12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7" fontId="12" fillId="3" borderId="12" xfId="0" applyNumberFormat="1" applyFont="1" applyFill="1" applyBorder="1" applyAlignment="1">
      <alignment horizontal="center" vertical="center"/>
    </xf>
    <xf numFmtId="7" fontId="12" fillId="3" borderId="13" xfId="0" applyNumberFormat="1" applyFont="1" applyFill="1" applyBorder="1" applyAlignment="1">
      <alignment horizontal="center" vertical="center"/>
    </xf>
    <xf numFmtId="7" fontId="12" fillId="3" borderId="18" xfId="0" applyNumberFormat="1" applyFont="1" applyFill="1" applyBorder="1" applyAlignment="1">
      <alignment horizontal="center" vertical="center"/>
    </xf>
    <xf numFmtId="7" fontId="12" fillId="3" borderId="6" xfId="0" applyNumberFormat="1" applyFont="1" applyFill="1" applyBorder="1" applyAlignment="1">
      <alignment horizontal="center" vertical="center"/>
    </xf>
    <xf numFmtId="7" fontId="12" fillId="3" borderId="0" xfId="0" applyNumberFormat="1" applyFont="1" applyFill="1" applyAlignment="1">
      <alignment horizontal="center" vertical="center"/>
    </xf>
    <xf numFmtId="7" fontId="12" fillId="3" borderId="19" xfId="0" applyNumberFormat="1" applyFont="1" applyFill="1" applyBorder="1" applyAlignment="1">
      <alignment horizontal="center" vertical="center"/>
    </xf>
    <xf numFmtId="7" fontId="12" fillId="3" borderId="9" xfId="0" applyNumberFormat="1" applyFont="1" applyFill="1" applyBorder="1" applyAlignment="1">
      <alignment horizontal="center" vertical="center"/>
    </xf>
    <xf numFmtId="7" fontId="12" fillId="3" borderId="10" xfId="0" applyNumberFormat="1" applyFont="1" applyFill="1" applyBorder="1" applyAlignment="1">
      <alignment horizontal="center" vertical="center"/>
    </xf>
    <xf numFmtId="7" fontId="12" fillId="3" borderId="20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13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/>
    </xf>
    <xf numFmtId="179" fontId="12" fillId="3" borderId="12" xfId="0" applyNumberFormat="1" applyFont="1" applyFill="1" applyBorder="1" applyAlignment="1">
      <alignment horizontal="center" vertical="center"/>
    </xf>
    <xf numFmtId="179" fontId="12" fillId="3" borderId="13" xfId="0" applyNumberFormat="1" applyFont="1" applyFill="1" applyBorder="1" applyAlignment="1">
      <alignment horizontal="center" vertical="center"/>
    </xf>
    <xf numFmtId="179" fontId="12" fillId="3" borderId="18" xfId="0" applyNumberFormat="1" applyFont="1" applyFill="1" applyBorder="1" applyAlignment="1">
      <alignment horizontal="center" vertical="center"/>
    </xf>
    <xf numFmtId="179" fontId="12" fillId="3" borderId="6" xfId="0" applyNumberFormat="1" applyFont="1" applyFill="1" applyBorder="1" applyAlignment="1">
      <alignment horizontal="center" vertical="center"/>
    </xf>
    <xf numFmtId="179" fontId="12" fillId="3" borderId="0" xfId="0" applyNumberFormat="1" applyFont="1" applyFill="1" applyAlignment="1">
      <alignment horizontal="center" vertical="center"/>
    </xf>
    <xf numFmtId="179" fontId="12" fillId="3" borderId="19" xfId="0" applyNumberFormat="1" applyFont="1" applyFill="1" applyBorder="1" applyAlignment="1">
      <alignment horizontal="center" vertical="center"/>
    </xf>
    <xf numFmtId="179" fontId="12" fillId="3" borderId="9" xfId="0" applyNumberFormat="1" applyFont="1" applyFill="1" applyBorder="1" applyAlignment="1">
      <alignment horizontal="center" vertical="center"/>
    </xf>
    <xf numFmtId="179" fontId="12" fillId="3" borderId="10" xfId="0" applyNumberFormat="1" applyFont="1" applyFill="1" applyBorder="1" applyAlignment="1">
      <alignment horizontal="center" vertical="center"/>
    </xf>
    <xf numFmtId="179" fontId="12" fillId="3" borderId="20" xfId="0" applyNumberFormat="1" applyFont="1" applyFill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5" fontId="12" fillId="0" borderId="12" xfId="0" applyNumberFormat="1" applyFont="1" applyBorder="1" applyAlignment="1">
      <alignment horizontal="center" vertical="center"/>
    </xf>
    <xf numFmtId="5" fontId="12" fillId="0" borderId="18" xfId="0" applyNumberFormat="1" applyFont="1" applyBorder="1" applyAlignment="1">
      <alignment horizontal="center" vertical="center"/>
    </xf>
    <xf numFmtId="5" fontId="12" fillId="0" borderId="9" xfId="0" applyNumberFormat="1" applyFont="1" applyBorder="1" applyAlignment="1">
      <alignment horizontal="center" vertical="center"/>
    </xf>
    <xf numFmtId="5" fontId="12" fillId="0" borderId="20" xfId="0" applyNumberFormat="1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8" fontId="12" fillId="0" borderId="12" xfId="0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center" vertical="center"/>
    </xf>
    <xf numFmtId="178" fontId="12" fillId="0" borderId="9" xfId="0" applyNumberFormat="1" applyFont="1" applyBorder="1" applyAlignment="1">
      <alignment horizontal="center" vertical="center"/>
    </xf>
    <xf numFmtId="178" fontId="12" fillId="0" borderId="2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177" fontId="12" fillId="3" borderId="18" xfId="0" applyNumberFormat="1" applyFont="1" applyFill="1" applyBorder="1" applyAlignment="1">
      <alignment horizontal="center" vertical="center"/>
    </xf>
    <xf numFmtId="177" fontId="12" fillId="3" borderId="9" xfId="0" applyNumberFormat="1" applyFont="1" applyFill="1" applyBorder="1" applyAlignment="1">
      <alignment horizontal="center" vertical="center"/>
    </xf>
    <xf numFmtId="177" fontId="12" fillId="3" borderId="20" xfId="0" applyNumberFormat="1" applyFont="1" applyFill="1" applyBorder="1" applyAlignment="1">
      <alignment horizontal="center" vertical="center"/>
    </xf>
    <xf numFmtId="177" fontId="2" fillId="3" borderId="12" xfId="0" applyNumberFormat="1" applyFont="1" applyFill="1" applyBorder="1" applyAlignment="1">
      <alignment horizontal="center" vertical="center"/>
    </xf>
    <xf numFmtId="177" fontId="2" fillId="3" borderId="13" xfId="0" applyNumberFormat="1" applyFont="1" applyFill="1" applyBorder="1" applyAlignment="1">
      <alignment horizontal="center" vertical="center"/>
    </xf>
    <xf numFmtId="177" fontId="2" fillId="3" borderId="18" xfId="0" applyNumberFormat="1" applyFont="1" applyFill="1" applyBorder="1" applyAlignment="1">
      <alignment horizontal="center" vertical="center"/>
    </xf>
    <xf numFmtId="177" fontId="2" fillId="3" borderId="9" xfId="0" applyNumberFormat="1" applyFont="1" applyFill="1" applyBorder="1" applyAlignment="1">
      <alignment horizontal="center" vertical="center"/>
    </xf>
    <xf numFmtId="177" fontId="2" fillId="3" borderId="10" xfId="0" applyNumberFormat="1" applyFont="1" applyFill="1" applyBorder="1" applyAlignment="1">
      <alignment horizontal="center" vertical="center"/>
    </xf>
    <xf numFmtId="177" fontId="2" fillId="3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 2" xfId="20"/>
    <cellStyle name="標準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mada\Desktop\&#35211;&#31309;&#26360;&#12501;&#12457;&#12540;&#12510;&#12483;&#12488;2014\&#12450;&#12489;&#12497;&#12483;&#12463;&#35211;&#31309;&#26360;&#24335;&#12288;(&#27161;&#28310;&#12459;&#12483;&#12488;&#21697;&#65289;101104H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標準品（断栽計算）"/>
      <sheetName val="見積書（フリー）"/>
      <sheetName val="計算式２.１"/>
      <sheetName val="計算式２.２"/>
      <sheetName val="計算式２.３"/>
      <sheetName val="計算式２.４"/>
      <sheetName val="タイ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1"/>
  <sheetViews>
    <sheetView tabSelected="1" workbookViewId="0" topLeftCell="A1">
      <selection activeCell="H8" sqref="H8"/>
    </sheetView>
  </sheetViews>
  <sheetFormatPr defaultColWidth="9.00390625" defaultRowHeight="15"/>
  <cols>
    <col min="2" max="2" width="10.28125" style="0" customWidth="1"/>
    <col min="3" max="3" width="11.28125" style="0" customWidth="1"/>
    <col min="4" max="4" width="5.140625" style="0" customWidth="1"/>
    <col min="5" max="5" width="5.00390625" style="0" customWidth="1"/>
    <col min="6" max="6" width="11.140625" style="0" customWidth="1"/>
    <col min="7" max="7" width="6.8515625" style="0" customWidth="1"/>
    <col min="8" max="8" width="13.7109375" style="0" customWidth="1"/>
    <col min="9" max="9" width="3.28125" style="0" customWidth="1"/>
    <col min="10" max="10" width="5.00390625" style="0" customWidth="1"/>
    <col min="11" max="11" width="9.421875" style="0" customWidth="1"/>
    <col min="12" max="12" width="4.7109375" style="0" customWidth="1"/>
    <col min="13" max="13" width="7.00390625" style="0" customWidth="1"/>
    <col min="14" max="14" width="5.140625" style="0" customWidth="1"/>
    <col min="15" max="15" width="5.57421875" style="0" customWidth="1"/>
  </cols>
  <sheetData>
    <row r="2" spans="2:15" ht="14.25">
      <c r="B2" s="60" t="s">
        <v>101</v>
      </c>
      <c r="K2" s="123" t="s">
        <v>106</v>
      </c>
      <c r="L2" s="123"/>
      <c r="M2" s="123"/>
      <c r="N2" s="123"/>
      <c r="O2" s="123"/>
    </row>
    <row r="4" spans="2:15" ht="21" customHeight="1">
      <c r="B4" s="115" t="s">
        <v>0</v>
      </c>
      <c r="C4" s="116"/>
      <c r="D4" s="116"/>
      <c r="E4" s="116"/>
      <c r="F4" s="116"/>
      <c r="G4" s="117"/>
      <c r="K4" s="30" t="s">
        <v>1</v>
      </c>
      <c r="L4" s="13" t="s">
        <v>2</v>
      </c>
      <c r="M4" s="13" t="s">
        <v>3</v>
      </c>
      <c r="N4" s="13"/>
      <c r="O4" s="13"/>
    </row>
    <row r="6" spans="2:15" ht="26.25" customHeight="1">
      <c r="B6" s="61"/>
      <c r="C6" s="118" t="s">
        <v>4</v>
      </c>
      <c r="D6" s="118"/>
      <c r="E6" s="118"/>
      <c r="F6" s="118"/>
      <c r="G6" s="119"/>
      <c r="H6" s="120" t="s">
        <v>5</v>
      </c>
      <c r="I6" s="119"/>
      <c r="J6" s="120" t="s">
        <v>6</v>
      </c>
      <c r="K6" s="118"/>
      <c r="L6" s="119"/>
      <c r="M6" s="120" t="s">
        <v>7</v>
      </c>
      <c r="N6" s="118"/>
      <c r="O6" s="121"/>
    </row>
    <row r="7" spans="2:15" ht="24" customHeight="1">
      <c r="B7" s="126" t="s">
        <v>8</v>
      </c>
      <c r="C7" s="146" t="s">
        <v>104</v>
      </c>
      <c r="D7" s="146"/>
      <c r="E7" s="146"/>
      <c r="F7" s="146"/>
      <c r="G7" s="147"/>
      <c r="H7" s="152" t="s">
        <v>10</v>
      </c>
      <c r="I7" s="153"/>
      <c r="J7" s="140">
        <f>'計算式2.1'!E40</f>
        <v>234</v>
      </c>
      <c r="K7" s="141"/>
      <c r="L7" s="128" t="s">
        <v>11</v>
      </c>
      <c r="M7" s="131">
        <f>H8*J7</f>
        <v>46800</v>
      </c>
      <c r="N7" s="132"/>
      <c r="O7" s="133"/>
    </row>
    <row r="8" spans="2:15" ht="30.75" customHeight="1">
      <c r="B8" s="127"/>
      <c r="C8" s="148"/>
      <c r="D8" s="148"/>
      <c r="E8" s="148"/>
      <c r="F8" s="148"/>
      <c r="G8" s="149"/>
      <c r="H8" s="63">
        <f>'計算式2.1'!E9</f>
        <v>200</v>
      </c>
      <c r="I8" s="89" t="s">
        <v>12</v>
      </c>
      <c r="J8" s="142"/>
      <c r="K8" s="143"/>
      <c r="L8" s="129"/>
      <c r="M8" s="134"/>
      <c r="N8" s="135"/>
      <c r="O8" s="136"/>
    </row>
    <row r="9" spans="2:15" ht="25.5" customHeight="1">
      <c r="B9" s="64" t="s">
        <v>13</v>
      </c>
      <c r="C9" s="65">
        <v>1000</v>
      </c>
      <c r="D9" s="66" t="s">
        <v>14</v>
      </c>
      <c r="E9" s="66" t="s">
        <v>15</v>
      </c>
      <c r="F9" s="65">
        <v>1000</v>
      </c>
      <c r="G9" s="66" t="s">
        <v>14</v>
      </c>
      <c r="H9" s="150" t="s">
        <v>16</v>
      </c>
      <c r="I9" s="151"/>
      <c r="J9" s="144"/>
      <c r="K9" s="145"/>
      <c r="L9" s="130"/>
      <c r="M9" s="137"/>
      <c r="N9" s="138"/>
      <c r="O9" s="139"/>
    </row>
    <row r="10" spans="2:15" ht="20.25" customHeight="1">
      <c r="B10" s="67"/>
      <c r="C10" s="68" t="s">
        <v>17</v>
      </c>
      <c r="D10" s="69" t="s">
        <v>18</v>
      </c>
      <c r="E10" s="122">
        <f>'計算式2.1'!T18</f>
        <v>1</v>
      </c>
      <c r="F10" s="122"/>
      <c r="G10" s="70" t="s">
        <v>19</v>
      </c>
      <c r="H10" s="71"/>
      <c r="I10" s="90"/>
      <c r="J10" s="91"/>
      <c r="K10" s="92"/>
      <c r="L10" s="93"/>
      <c r="M10" s="154">
        <f>'計算式2.1'!H9</f>
        <v>200</v>
      </c>
      <c r="N10" s="155"/>
      <c r="O10" s="94" t="s">
        <v>20</v>
      </c>
    </row>
    <row r="11" spans="2:15" ht="13.5" customHeight="1">
      <c r="B11" s="72"/>
      <c r="C11" s="73"/>
      <c r="D11" s="74"/>
      <c r="E11" s="75"/>
      <c r="F11" s="75"/>
      <c r="G11" s="76"/>
      <c r="H11" s="77"/>
      <c r="I11" s="95"/>
      <c r="J11" s="96"/>
      <c r="K11" s="97"/>
      <c r="L11" s="97"/>
      <c r="M11" s="98"/>
      <c r="N11" s="98"/>
      <c r="O11" s="99"/>
    </row>
    <row r="12" spans="2:19" ht="20.25" customHeight="1">
      <c r="B12" s="62" t="s">
        <v>21</v>
      </c>
      <c r="C12" s="156" t="s">
        <v>105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00"/>
      <c r="P12" s="114"/>
      <c r="Q12" s="114"/>
      <c r="R12" s="114"/>
      <c r="S12" s="114"/>
    </row>
    <row r="13" spans="2:19" ht="20.25" customHeight="1">
      <c r="B13" s="62"/>
      <c r="C13" s="157" t="s">
        <v>102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00"/>
      <c r="P13" s="114"/>
      <c r="Q13" s="114"/>
      <c r="R13" s="114"/>
      <c r="S13" s="114"/>
    </row>
    <row r="14" spans="2:19" ht="20.25" customHeight="1">
      <c r="B14" s="78"/>
      <c r="C14" s="124" t="s">
        <v>99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5"/>
      <c r="P14" s="79"/>
      <c r="Q14" s="79"/>
      <c r="R14" s="79"/>
      <c r="S14" s="79"/>
    </row>
    <row r="15" spans="2:19" ht="20.25" customHeight="1">
      <c r="B15" s="78"/>
      <c r="C15" s="124" t="s">
        <v>103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  <c r="P15" s="79"/>
      <c r="Q15" s="79"/>
      <c r="R15" s="79"/>
      <c r="S15" s="79"/>
    </row>
    <row r="16" spans="2:19" ht="20.25" customHeight="1">
      <c r="B16" s="78"/>
      <c r="C16" s="124" t="s">
        <v>100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79"/>
      <c r="Q16" s="79"/>
      <c r="R16" s="79"/>
      <c r="S16" s="79"/>
    </row>
    <row r="17" spans="2:19" ht="20.25" customHeight="1">
      <c r="B17" s="78"/>
      <c r="C17" s="124" t="s">
        <v>98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5"/>
      <c r="P17" s="101"/>
      <c r="Q17" s="101"/>
      <c r="R17" s="101"/>
      <c r="S17" s="101"/>
    </row>
    <row r="18" spans="2:15" ht="20.25" customHeight="1">
      <c r="B18" s="67"/>
      <c r="C18" s="80"/>
      <c r="D18" s="69"/>
      <c r="E18" s="81"/>
      <c r="F18" s="81"/>
      <c r="G18" s="70"/>
      <c r="H18" s="82"/>
      <c r="I18" s="102"/>
      <c r="J18" s="103"/>
      <c r="K18" s="104"/>
      <c r="L18" s="104"/>
      <c r="M18" s="105"/>
      <c r="N18" s="105"/>
      <c r="O18" s="106"/>
    </row>
    <row r="19" spans="2:15" ht="20.25" customHeight="1">
      <c r="B19" s="83"/>
      <c r="C19" s="84"/>
      <c r="D19" s="85"/>
      <c r="E19" s="86"/>
      <c r="F19" s="86"/>
      <c r="G19" s="87"/>
      <c r="H19" s="88"/>
      <c r="I19" s="107"/>
      <c r="J19" s="108"/>
      <c r="K19" s="109"/>
      <c r="L19" s="109"/>
      <c r="M19" s="110"/>
      <c r="N19" s="110"/>
      <c r="O19" s="111"/>
    </row>
    <row r="20" spans="2:15" ht="20.25" customHeight="1">
      <c r="B20" s="83"/>
      <c r="C20" s="84"/>
      <c r="D20" s="85"/>
      <c r="E20" s="86"/>
      <c r="F20" s="86"/>
      <c r="G20" s="87"/>
      <c r="H20" s="88"/>
      <c r="I20" s="107"/>
      <c r="J20" s="108"/>
      <c r="K20" s="109"/>
      <c r="L20" s="109"/>
      <c r="M20" s="110"/>
      <c r="N20" s="110"/>
      <c r="O20" s="111"/>
    </row>
    <row r="21" spans="2:15" ht="20.25" customHeight="1">
      <c r="B21" s="83"/>
      <c r="C21" s="84"/>
      <c r="D21" s="85"/>
      <c r="E21" s="86"/>
      <c r="F21" s="86"/>
      <c r="G21" s="87"/>
      <c r="H21" s="88"/>
      <c r="I21" s="107"/>
      <c r="J21" s="108"/>
      <c r="K21" s="109"/>
      <c r="L21" s="109"/>
      <c r="M21" s="110"/>
      <c r="N21" s="110"/>
      <c r="O21" s="111"/>
    </row>
  </sheetData>
  <sheetProtection algorithmName="SHA-512" hashValue="qawksmx1a53MA1ElS6sewTyfifTaTu5nflSkvxGLkRd8rELjCWoQhY30hz1sTfuFCI6i5MqtCNa8HpvedVIvSA==" saltValue="tbUQn2WXJ4Xjt78LdmC8MA==" spinCount="100000" sheet="1" objects="1" scenarios="1"/>
  <mergeCells count="21">
    <mergeCell ref="E10:F10"/>
    <mergeCell ref="K2:O2"/>
    <mergeCell ref="C16:O16"/>
    <mergeCell ref="C17:O17"/>
    <mergeCell ref="B7:B8"/>
    <mergeCell ref="L7:L9"/>
    <mergeCell ref="M7:O9"/>
    <mergeCell ref="J7:K9"/>
    <mergeCell ref="C7:G8"/>
    <mergeCell ref="H9:I9"/>
    <mergeCell ref="H7:I7"/>
    <mergeCell ref="M10:N10"/>
    <mergeCell ref="C12:N12"/>
    <mergeCell ref="C14:O14"/>
    <mergeCell ref="C15:O15"/>
    <mergeCell ref="C13:N13"/>
    <mergeCell ref="B4:G4"/>
    <mergeCell ref="C6:G6"/>
    <mergeCell ref="H6:I6"/>
    <mergeCell ref="J6:L6"/>
    <mergeCell ref="M6:O6"/>
  </mergeCells>
  <dataValidations count="3">
    <dataValidation type="whole" allowBlank="1" showInputMessage="1" showErrorMessage="1" sqref="C9">
      <formula1>30</formula1>
      <formula2>1000</formula2>
    </dataValidation>
    <dataValidation type="whole" allowBlank="1" showInputMessage="1" showErrorMessage="1" sqref="F9">
      <formula1>30</formula1>
      <formula2>1369</formula2>
    </dataValidation>
    <dataValidation type="list" allowBlank="1" showInputMessage="1" showErrorMessage="1" sqref="C7:G8">
      <formula1>タイプ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4"/>
  <sheetViews>
    <sheetView workbookViewId="0" topLeftCell="A1">
      <selection activeCell="S30" sqref="S30"/>
    </sheetView>
  </sheetViews>
  <sheetFormatPr defaultColWidth="9.00390625" defaultRowHeight="15"/>
  <cols>
    <col min="1" max="1" width="4.421875" style="0" customWidth="1"/>
    <col min="2" max="2" width="5.7109375" style="0" customWidth="1"/>
    <col min="4" max="4" width="4.28125" style="0" customWidth="1"/>
    <col min="5" max="5" width="9.421875" style="0" bestFit="1" customWidth="1"/>
    <col min="6" max="6" width="4.421875" style="0" customWidth="1"/>
    <col min="8" max="8" width="4.57421875" style="0" customWidth="1"/>
    <col min="9" max="9" width="1.7109375" style="6" customWidth="1"/>
    <col min="10" max="10" width="9.421875" style="6" customWidth="1"/>
    <col min="11" max="11" width="3.8515625" style="6" customWidth="1"/>
    <col min="12" max="12" width="9.421875" style="6" customWidth="1"/>
    <col min="13" max="14" width="4.7109375" style="6" customWidth="1"/>
    <col min="15" max="15" width="3.421875" style="7" customWidth="1"/>
    <col min="16" max="16" width="5.28125" style="0" customWidth="1"/>
    <col min="18" max="18" width="3.8515625" style="0" customWidth="1"/>
    <col min="19" max="19" width="9.28125" style="0" customWidth="1"/>
    <col min="20" max="20" width="7.28125" style="7" customWidth="1"/>
    <col min="23" max="23" width="14.421875" style="7" bestFit="1" customWidth="1"/>
  </cols>
  <sheetData>
    <row r="1" ht="15">
      <c r="W1" s="41">
        <v>43524</v>
      </c>
    </row>
    <row r="2" spans="1:23" ht="24">
      <c r="A2" t="s">
        <v>22</v>
      </c>
      <c r="B2" s="8" t="s">
        <v>23</v>
      </c>
      <c r="G2" t="s">
        <v>24</v>
      </c>
      <c r="P2" s="31" t="s">
        <v>25</v>
      </c>
      <c r="Q2" s="31" t="s">
        <v>26</v>
      </c>
      <c r="R2" s="31"/>
      <c r="S2" s="31" t="s">
        <v>27</v>
      </c>
      <c r="T2" s="158" t="s">
        <v>28</v>
      </c>
      <c r="U2" s="158"/>
      <c r="V2" s="159" t="s">
        <v>29</v>
      </c>
      <c r="W2" s="160"/>
    </row>
    <row r="3" spans="16:23" ht="15">
      <c r="P3" s="31">
        <v>1</v>
      </c>
      <c r="Q3" s="43" t="s">
        <v>30</v>
      </c>
      <c r="R3" s="43" t="s">
        <v>31</v>
      </c>
      <c r="S3" s="43" t="s">
        <v>32</v>
      </c>
      <c r="T3" s="44">
        <v>50</v>
      </c>
      <c r="U3" s="43" t="s">
        <v>33</v>
      </c>
      <c r="V3" s="45">
        <f>CEILING(W9,"50")</f>
        <v>200</v>
      </c>
      <c r="W3" s="198" t="s">
        <v>34</v>
      </c>
    </row>
    <row r="4" spans="2:23" ht="15">
      <c r="B4" s="9"/>
      <c r="C4" s="10"/>
      <c r="D4" s="9"/>
      <c r="E4" s="10" t="s">
        <v>35</v>
      </c>
      <c r="F4" s="9"/>
      <c r="G4" s="10" t="s">
        <v>36</v>
      </c>
      <c r="H4" s="9"/>
      <c r="P4" s="31">
        <v>2</v>
      </c>
      <c r="Q4" s="43" t="s">
        <v>37</v>
      </c>
      <c r="R4" s="43" t="s">
        <v>31</v>
      </c>
      <c r="S4" s="43" t="s">
        <v>38</v>
      </c>
      <c r="T4" s="44">
        <v>100</v>
      </c>
      <c r="U4" s="43" t="s">
        <v>33</v>
      </c>
      <c r="V4" s="45">
        <f>CEILING(W9,"100")</f>
        <v>200</v>
      </c>
      <c r="W4" s="199"/>
    </row>
    <row r="5" spans="2:23" ht="31.5" customHeight="1">
      <c r="B5" s="267" t="s">
        <v>39</v>
      </c>
      <c r="C5" s="268"/>
      <c r="D5" s="11" t="s">
        <v>40</v>
      </c>
      <c r="E5" s="164">
        <f>'断裁品'!C9</f>
        <v>1000</v>
      </c>
      <c r="F5" s="10" t="s">
        <v>15</v>
      </c>
      <c r="G5" s="164">
        <f>'断裁品'!F9</f>
        <v>1000</v>
      </c>
      <c r="P5" s="31">
        <v>3</v>
      </c>
      <c r="Q5" s="43" t="s">
        <v>41</v>
      </c>
      <c r="R5" s="43" t="s">
        <v>31</v>
      </c>
      <c r="S5" s="43" t="s">
        <v>42</v>
      </c>
      <c r="T5" s="44">
        <v>500</v>
      </c>
      <c r="U5" s="43" t="s">
        <v>33</v>
      </c>
      <c r="V5" s="45">
        <f>CEILING(W9,"500")</f>
        <v>500</v>
      </c>
      <c r="W5" s="199"/>
    </row>
    <row r="6" spans="2:23" ht="15">
      <c r="B6" s="269"/>
      <c r="C6" s="270"/>
      <c r="D6" s="12"/>
      <c r="E6" s="165"/>
      <c r="G6" s="165"/>
      <c r="H6" s="9"/>
      <c r="P6" s="31">
        <v>4</v>
      </c>
      <c r="Q6" s="43" t="s">
        <v>43</v>
      </c>
      <c r="R6" s="43" t="s">
        <v>31</v>
      </c>
      <c r="S6" s="43"/>
      <c r="T6" s="44">
        <v>1000</v>
      </c>
      <c r="U6" s="43" t="s">
        <v>33</v>
      </c>
      <c r="V6" s="45">
        <f>CEILING(W9,"1000")</f>
        <v>1000</v>
      </c>
      <c r="W6" s="200"/>
    </row>
    <row r="7" spans="4:19" ht="15">
      <c r="D7" s="12"/>
      <c r="Q7" s="12"/>
      <c r="R7" s="12"/>
      <c r="S7" s="12"/>
    </row>
    <row r="8" spans="4:23" ht="15">
      <c r="D8" s="12"/>
      <c r="P8" s="31"/>
      <c r="Q8" s="46" t="s">
        <v>20</v>
      </c>
      <c r="R8" s="46" t="s">
        <v>44</v>
      </c>
      <c r="S8" s="46" t="s">
        <v>45</v>
      </c>
      <c r="T8" s="42" t="s">
        <v>44</v>
      </c>
      <c r="U8" s="46" t="s">
        <v>46</v>
      </c>
      <c r="V8" s="47"/>
      <c r="W8" s="42" t="s">
        <v>47</v>
      </c>
    </row>
    <row r="9" spans="2:23" ht="15">
      <c r="B9" s="279" t="s">
        <v>48</v>
      </c>
      <c r="C9" s="280"/>
      <c r="D9" s="271" t="s">
        <v>40</v>
      </c>
      <c r="E9" s="225">
        <f>IF(E16=0,0,IF(Q11=1,V3,IF(Q11=2,V4,IF(Q11=3,V5,IF(Q11=4,V6)))))</f>
        <v>200</v>
      </c>
      <c r="F9" s="283"/>
      <c r="H9" s="286">
        <f>ROUNDUP(J36*E9,0)</f>
        <v>200</v>
      </c>
      <c r="I9" s="287"/>
      <c r="J9" s="288"/>
      <c r="O9"/>
      <c r="P9" s="31" t="s">
        <v>49</v>
      </c>
      <c r="Q9" s="47">
        <v>200</v>
      </c>
      <c r="R9" s="31"/>
      <c r="S9" s="48">
        <f>E5/1000</f>
        <v>1</v>
      </c>
      <c r="T9" s="49"/>
      <c r="U9" s="48">
        <f>G5/1000</f>
        <v>1</v>
      </c>
      <c r="V9" s="47" t="s">
        <v>50</v>
      </c>
      <c r="W9" s="50">
        <f>IF(U9=0,0,Q9/S9/U9)</f>
        <v>200</v>
      </c>
    </row>
    <row r="10" spans="2:15" ht="15">
      <c r="B10" s="281"/>
      <c r="C10" s="282"/>
      <c r="D10" s="271"/>
      <c r="E10" s="284"/>
      <c r="F10" s="285"/>
      <c r="G10" s="13" t="s">
        <v>12</v>
      </c>
      <c r="H10" s="289"/>
      <c r="I10" s="290"/>
      <c r="J10" s="291"/>
      <c r="K10" s="32" t="s">
        <v>20</v>
      </c>
      <c r="O10"/>
    </row>
    <row r="11" spans="2:22" ht="15">
      <c r="B11" s="10"/>
      <c r="C11" s="10"/>
      <c r="D11" s="11"/>
      <c r="E11" s="14"/>
      <c r="F11" s="14"/>
      <c r="G11" s="13"/>
      <c r="H11" s="7"/>
      <c r="P11" s="31" t="s">
        <v>25</v>
      </c>
      <c r="Q11" s="31">
        <f>IF(W9&lt;201,1,IF(W9&lt;1500,2,IF(W9&lt;10000,3,IF(W9&gt;=10000,4))))</f>
        <v>1</v>
      </c>
      <c r="S11" s="159" t="s">
        <v>51</v>
      </c>
      <c r="T11" s="160"/>
      <c r="U11" s="51">
        <f>E5+G5</f>
        <v>2000</v>
      </c>
      <c r="V11" s="31" t="s">
        <v>52</v>
      </c>
    </row>
    <row r="12" spans="1:15" ht="21">
      <c r="A12" s="15"/>
      <c r="B12" s="10"/>
      <c r="C12" s="10"/>
      <c r="D12" s="11"/>
      <c r="E12" s="14"/>
      <c r="F12" s="14"/>
      <c r="G12" s="13"/>
      <c r="H12" s="7"/>
      <c r="O12"/>
    </row>
    <row r="13" spans="15:23" ht="15">
      <c r="O13"/>
      <c r="P13" s="31"/>
      <c r="Q13" s="43" t="s">
        <v>39</v>
      </c>
      <c r="R13" s="43"/>
      <c r="S13" s="161"/>
      <c r="T13" s="162"/>
      <c r="U13" s="52" t="s">
        <v>47</v>
      </c>
      <c r="V13" s="52" t="s">
        <v>53</v>
      </c>
      <c r="W13" s="53" t="s">
        <v>54</v>
      </c>
    </row>
    <row r="14" spans="1:23" ht="24">
      <c r="A14" t="s">
        <v>55</v>
      </c>
      <c r="B14" s="16" t="s">
        <v>56</v>
      </c>
      <c r="G14" t="s">
        <v>24</v>
      </c>
      <c r="O14" s="166"/>
      <c r="P14" s="31" t="s">
        <v>57</v>
      </c>
      <c r="Q14" s="31">
        <f>E5</f>
        <v>1000</v>
      </c>
      <c r="R14" s="31"/>
      <c r="S14" s="54">
        <f>IF(W14=0,0,ROUND(Q14/W14,0))</f>
        <v>1000</v>
      </c>
      <c r="T14" s="55" t="s">
        <v>14</v>
      </c>
      <c r="U14" s="48">
        <f>IF(Q14=0,0,1000/Q14)</f>
        <v>1</v>
      </c>
      <c r="V14" s="31">
        <f>IF(Q14=0,0,ROUNDDOWN(1000/Q14,0))</f>
        <v>1</v>
      </c>
      <c r="W14" s="56">
        <f>IF(U14=0,0,V14/U14)</f>
        <v>1</v>
      </c>
    </row>
    <row r="15" spans="5:23" ht="15">
      <c r="E15" s="163" t="s">
        <v>58</v>
      </c>
      <c r="F15" s="163"/>
      <c r="H15" s="123" t="s">
        <v>8</v>
      </c>
      <c r="I15" s="123"/>
      <c r="J15" s="123"/>
      <c r="K15" s="20"/>
      <c r="L15" s="20"/>
      <c r="M15" s="20"/>
      <c r="N15" s="20"/>
      <c r="O15" s="166"/>
      <c r="P15" s="31" t="s">
        <v>59</v>
      </c>
      <c r="Q15" s="31">
        <f>G5</f>
        <v>1000</v>
      </c>
      <c r="R15" s="31"/>
      <c r="S15" s="54">
        <f>IF(W15=0,0,ROUND(Q15/W15,0))</f>
        <v>1000</v>
      </c>
      <c r="T15" s="55" t="s">
        <v>52</v>
      </c>
      <c r="U15" s="48">
        <f>IF(Q15=0,0,1000/Q15)</f>
        <v>1</v>
      </c>
      <c r="V15" s="31">
        <f>IF(Q15=0,0,ROUNDDOWN(1000/Q15,0))</f>
        <v>1</v>
      </c>
      <c r="W15" s="56">
        <f>IF(U15=0,0,V15/U15)</f>
        <v>1</v>
      </c>
    </row>
    <row r="16" spans="2:14" ht="15">
      <c r="B16" s="267" t="s">
        <v>60</v>
      </c>
      <c r="C16" s="268"/>
      <c r="D16" s="271" t="s">
        <v>40</v>
      </c>
      <c r="E16" s="273">
        <f>IF(H16=Q22,1,IF(H16=Q23,2,IF(H16=Q24,3,IF(H16=Q25,4,IF(H16=Q26,5,IF(H16=Q27,6,IF(H16=Q28,7,IF(H16=Q29,8,V27))))))))</f>
        <v>1</v>
      </c>
      <c r="F16" s="274"/>
      <c r="G16" s="17"/>
      <c r="H16" s="277" t="str">
        <f>'断裁品'!C7</f>
        <v>GK-7(M)</v>
      </c>
      <c r="I16" s="278"/>
      <c r="J16" s="278"/>
      <c r="K16" s="255"/>
      <c r="L16" s="33"/>
      <c r="M16" s="33"/>
      <c r="N16" s="33"/>
    </row>
    <row r="17" spans="2:23" ht="15">
      <c r="B17" s="269"/>
      <c r="C17" s="270"/>
      <c r="D17" s="271"/>
      <c r="E17" s="275"/>
      <c r="F17" s="276"/>
      <c r="G17" s="18"/>
      <c r="H17" s="205"/>
      <c r="I17" s="170"/>
      <c r="J17" s="170"/>
      <c r="K17" s="256"/>
      <c r="L17" s="33"/>
      <c r="M17" s="33"/>
      <c r="N17" s="33"/>
      <c r="P17" s="31"/>
      <c r="Q17" s="167" t="s">
        <v>61</v>
      </c>
      <c r="R17" s="167"/>
      <c r="S17" s="167"/>
      <c r="T17" s="168" t="s">
        <v>17</v>
      </c>
      <c r="U17" s="168"/>
      <c r="W17"/>
    </row>
    <row r="18" spans="2:23" ht="15">
      <c r="B18" s="9"/>
      <c r="C18" s="9"/>
      <c r="D18" s="11"/>
      <c r="E18" s="19"/>
      <c r="F18" s="10"/>
      <c r="H18" s="10"/>
      <c r="I18" s="10"/>
      <c r="J18" s="10"/>
      <c r="L18" s="33"/>
      <c r="M18" s="33"/>
      <c r="N18" s="33"/>
      <c r="P18" s="31" t="s">
        <v>62</v>
      </c>
      <c r="Q18" s="168">
        <f>IF(W15&lt;W14,S14,IF(W15&gt;W14,S15,IF(W15=W14,S14)))</f>
        <v>1000</v>
      </c>
      <c r="R18" s="168"/>
      <c r="S18" s="31" t="s">
        <v>52</v>
      </c>
      <c r="T18" s="169">
        <f>IF(E21=0,0,IF(W14&lt;W15,W15,IF(W14&gt;=W15,W14)))</f>
        <v>1</v>
      </c>
      <c r="U18" s="169"/>
      <c r="W18"/>
    </row>
    <row r="19" spans="2:23" ht="15">
      <c r="B19" s="9"/>
      <c r="C19" s="9"/>
      <c r="D19" s="11"/>
      <c r="E19" s="10"/>
      <c r="F19" s="10"/>
      <c r="H19" s="10"/>
      <c r="I19" s="10"/>
      <c r="J19" s="10"/>
      <c r="L19" s="33"/>
      <c r="M19" s="33"/>
      <c r="N19" s="33"/>
      <c r="P19" s="31" t="s">
        <v>63</v>
      </c>
      <c r="Q19" s="168">
        <f>IF(W15&gt;W14,Q14,IF(W15&lt;=W14,Q15))</f>
        <v>1000</v>
      </c>
      <c r="R19" s="168"/>
      <c r="S19" s="31" t="s">
        <v>52</v>
      </c>
      <c r="T19" s="168" t="s">
        <v>64</v>
      </c>
      <c r="U19" s="168"/>
      <c r="W19"/>
    </row>
    <row r="20" spans="2:14" ht="15">
      <c r="B20" s="9"/>
      <c r="C20" s="9"/>
      <c r="D20" s="11"/>
      <c r="E20" s="170" t="s">
        <v>65</v>
      </c>
      <c r="F20" s="170"/>
      <c r="G20" s="9"/>
      <c r="H20" s="171" t="s">
        <v>66</v>
      </c>
      <c r="I20" s="171"/>
      <c r="J20" s="171"/>
      <c r="L20" s="25"/>
      <c r="M20" s="25"/>
      <c r="N20" s="33"/>
    </row>
    <row r="21" spans="2:23" ht="15">
      <c r="B21" s="267" t="s">
        <v>67</v>
      </c>
      <c r="C21" s="268"/>
      <c r="D21" s="271" t="s">
        <v>40</v>
      </c>
      <c r="E21" s="216">
        <f>ROUND(H21*G22,3)</f>
        <v>201</v>
      </c>
      <c r="F21" s="218"/>
      <c r="G21" s="21"/>
      <c r="H21" s="216">
        <f>IF(E16=1,S22,IF(E16=2,S23,IF(E16=3,S24,IF(E16=4,S25,IF(E16=5,S26,IF(E16=6,S27,IF(E16=7,S28,IF(E16=8,S29,V27))))))))</f>
        <v>201</v>
      </c>
      <c r="I21" s="217"/>
      <c r="J21" s="217"/>
      <c r="K21" s="218"/>
      <c r="L21" s="25"/>
      <c r="M21" s="25"/>
      <c r="N21" s="25"/>
      <c r="P21" s="31" t="s">
        <v>68</v>
      </c>
      <c r="Q21" s="172" t="s">
        <v>69</v>
      </c>
      <c r="R21" s="172"/>
      <c r="S21" s="31" t="s">
        <v>66</v>
      </c>
      <c r="T21"/>
      <c r="W21"/>
    </row>
    <row r="22" spans="1:23" s="5" customFormat="1" ht="15">
      <c r="A22"/>
      <c r="B22" s="269"/>
      <c r="C22" s="270"/>
      <c r="D22" s="271"/>
      <c r="E22" s="222"/>
      <c r="F22" s="224"/>
      <c r="G22" s="22">
        <v>1</v>
      </c>
      <c r="H22" s="222"/>
      <c r="I22" s="223"/>
      <c r="J22" s="223"/>
      <c r="K22" s="224"/>
      <c r="L22" s="25"/>
      <c r="M22" s="25"/>
      <c r="N22" s="25"/>
      <c r="P22" s="34">
        <v>1</v>
      </c>
      <c r="Q22" s="173" t="s">
        <v>9</v>
      </c>
      <c r="R22" s="173"/>
      <c r="S22" s="112">
        <v>201</v>
      </c>
      <c r="T22"/>
      <c r="U22"/>
      <c r="V22"/>
      <c r="W22"/>
    </row>
    <row r="23" spans="5:23" ht="15">
      <c r="E23" s="170" t="s">
        <v>65</v>
      </c>
      <c r="F23" s="170"/>
      <c r="H23" s="171" t="s">
        <v>66</v>
      </c>
      <c r="I23" s="171"/>
      <c r="J23" s="171"/>
      <c r="L23" s="25"/>
      <c r="M23" s="25"/>
      <c r="N23" s="25"/>
      <c r="P23" s="34">
        <v>2</v>
      </c>
      <c r="Q23" s="173" t="s">
        <v>70</v>
      </c>
      <c r="R23" s="173"/>
      <c r="S23" s="112">
        <v>237</v>
      </c>
      <c r="T23"/>
      <c r="W23"/>
    </row>
    <row r="24" spans="2:23" ht="15">
      <c r="B24" s="259" t="s">
        <v>71</v>
      </c>
      <c r="C24" s="260"/>
      <c r="D24" s="272" t="s">
        <v>40</v>
      </c>
      <c r="E24" s="263">
        <f>ROUND(H24*G25,3)</f>
        <v>33</v>
      </c>
      <c r="F24" s="264"/>
      <c r="G24" s="23"/>
      <c r="H24" s="216">
        <f>IF(E21=0,0,IF(U11&lt;101,S33,IF(U11&lt;201,S34,IF(U11&lt;601,S35,IF(U11&lt;1000,S36,IF(U12&lt;1370,S37))))))</f>
        <v>33</v>
      </c>
      <c r="I24" s="217"/>
      <c r="J24" s="217"/>
      <c r="K24" s="218"/>
      <c r="N24" s="25"/>
      <c r="P24" s="34">
        <v>3</v>
      </c>
      <c r="Q24" s="173" t="s">
        <v>72</v>
      </c>
      <c r="R24" s="173"/>
      <c r="S24" s="112">
        <v>220</v>
      </c>
      <c r="T24"/>
      <c r="W24"/>
    </row>
    <row r="25" spans="2:23" ht="15">
      <c r="B25" s="261"/>
      <c r="C25" s="262"/>
      <c r="D25" s="272"/>
      <c r="E25" s="265"/>
      <c r="F25" s="266"/>
      <c r="G25" s="22">
        <f>G22</f>
        <v>1</v>
      </c>
      <c r="H25" s="222"/>
      <c r="I25" s="223"/>
      <c r="J25" s="223"/>
      <c r="K25" s="224"/>
      <c r="L25" s="35"/>
      <c r="M25" s="33"/>
      <c r="P25" s="34">
        <v>4</v>
      </c>
      <c r="Q25" s="173" t="s">
        <v>73</v>
      </c>
      <c r="R25" s="173"/>
      <c r="S25" s="112">
        <v>232</v>
      </c>
      <c r="T25"/>
      <c r="W25"/>
    </row>
    <row r="26" spans="2:23" ht="15">
      <c r="B26" s="9"/>
      <c r="C26" s="9"/>
      <c r="D26" s="11"/>
      <c r="E26" s="24"/>
      <c r="F26" s="24"/>
      <c r="G26" s="25"/>
      <c r="H26" s="26"/>
      <c r="I26" s="26"/>
      <c r="J26" s="26"/>
      <c r="K26" s="26"/>
      <c r="L26" s="35"/>
      <c r="M26" s="33"/>
      <c r="P26" s="36">
        <v>5</v>
      </c>
      <c r="Q26" s="179" t="s">
        <v>74</v>
      </c>
      <c r="R26" s="179"/>
      <c r="S26" s="113">
        <v>266</v>
      </c>
      <c r="T26" s="5"/>
      <c r="U26" s="5"/>
      <c r="V26" s="5"/>
      <c r="W26" s="5"/>
    </row>
    <row r="27" spans="2:23" ht="15">
      <c r="B27" s="5"/>
      <c r="C27" s="27" t="s">
        <v>67</v>
      </c>
      <c r="D27" s="5"/>
      <c r="E27" s="28" t="s">
        <v>71</v>
      </c>
      <c r="F27" s="5"/>
      <c r="I27" s="174" t="s">
        <v>45</v>
      </c>
      <c r="J27" s="174"/>
      <c r="L27" s="6" t="s">
        <v>46</v>
      </c>
      <c r="P27" s="34">
        <v>6</v>
      </c>
      <c r="Q27" s="173" t="s">
        <v>75</v>
      </c>
      <c r="R27" s="173"/>
      <c r="S27" s="112">
        <v>213</v>
      </c>
      <c r="T27"/>
      <c r="W27"/>
    </row>
    <row r="28" spans="1:23" ht="15">
      <c r="A28" s="188" t="s">
        <v>6</v>
      </c>
      <c r="B28" s="123" t="s">
        <v>76</v>
      </c>
      <c r="C28" s="193">
        <f>IF(E16=0,0,IF(E16&gt;=1,ROUND(H21,3)))</f>
        <v>201</v>
      </c>
      <c r="D28" s="123" t="s">
        <v>77</v>
      </c>
      <c r="E28" s="190">
        <f>ROUND(H24,3)</f>
        <v>33</v>
      </c>
      <c r="F28" s="123" t="s">
        <v>78</v>
      </c>
      <c r="G28" s="123" t="s">
        <v>15</v>
      </c>
      <c r="H28" s="123" t="s">
        <v>76</v>
      </c>
      <c r="I28" s="175">
        <f>I34</f>
        <v>1</v>
      </c>
      <c r="J28" s="176"/>
      <c r="K28" s="186" t="s">
        <v>15</v>
      </c>
      <c r="L28" s="257">
        <f>L34</f>
        <v>1</v>
      </c>
      <c r="M28" s="186" t="s">
        <v>78</v>
      </c>
      <c r="P28" s="34">
        <v>7</v>
      </c>
      <c r="Q28" s="173" t="s">
        <v>79</v>
      </c>
      <c r="R28" s="173"/>
      <c r="S28" s="112">
        <v>251</v>
      </c>
      <c r="T28"/>
      <c r="W28"/>
    </row>
    <row r="29" spans="1:23" ht="15">
      <c r="A29" s="188"/>
      <c r="B29" s="123"/>
      <c r="C29" s="191"/>
      <c r="D29" s="123"/>
      <c r="E29" s="191"/>
      <c r="F29" s="123"/>
      <c r="G29" s="123"/>
      <c r="H29" s="123"/>
      <c r="I29" s="177"/>
      <c r="J29" s="178"/>
      <c r="K29" s="186"/>
      <c r="L29" s="258"/>
      <c r="M29" s="186"/>
      <c r="P29" s="34">
        <v>8</v>
      </c>
      <c r="Q29" s="173" t="s">
        <v>80</v>
      </c>
      <c r="R29" s="173"/>
      <c r="S29" s="112">
        <v>245</v>
      </c>
      <c r="T29"/>
      <c r="W29"/>
    </row>
    <row r="30" spans="2:23" ht="15">
      <c r="B30" s="9"/>
      <c r="C30" s="9"/>
      <c r="D30" s="9"/>
      <c r="E30" s="9"/>
      <c r="F30" s="9"/>
      <c r="G30" s="9"/>
      <c r="H30" s="9"/>
      <c r="I30" s="37" t="s">
        <v>18</v>
      </c>
      <c r="J30" s="183">
        <f>I28*L28</f>
        <v>1</v>
      </c>
      <c r="K30" s="183"/>
      <c r="L30" s="37" t="s">
        <v>81</v>
      </c>
      <c r="M30" s="20"/>
      <c r="P30" s="38">
        <v>0</v>
      </c>
      <c r="Q30" s="184" t="s">
        <v>82</v>
      </c>
      <c r="R30" s="185"/>
      <c r="S30" s="112">
        <v>0</v>
      </c>
      <c r="W30" s="58"/>
    </row>
    <row r="31" spans="2:23" ht="15">
      <c r="B31" s="9"/>
      <c r="C31" s="9"/>
      <c r="D31" s="11"/>
      <c r="E31" s="24"/>
      <c r="F31" s="24"/>
      <c r="G31" s="25"/>
      <c r="H31" s="26"/>
      <c r="I31" s="26"/>
      <c r="J31" s="26"/>
      <c r="K31" s="26"/>
      <c r="L31" s="35"/>
      <c r="M31" s="33"/>
      <c r="P31" t="s">
        <v>83</v>
      </c>
      <c r="W31" s="58"/>
    </row>
    <row r="32" spans="1:23" ht="15">
      <c r="A32" s="5"/>
      <c r="G32" s="123"/>
      <c r="H32" s="123"/>
      <c r="L32" s="35"/>
      <c r="M32" s="33"/>
      <c r="N32" s="33"/>
      <c r="P32" s="31" t="s">
        <v>68</v>
      </c>
      <c r="Q32" s="184" t="s">
        <v>84</v>
      </c>
      <c r="R32" s="185"/>
      <c r="S32" s="31" t="s">
        <v>66</v>
      </c>
      <c r="T32"/>
      <c r="W32"/>
    </row>
    <row r="33" spans="2:23" ht="15">
      <c r="B33" s="5"/>
      <c r="C33" s="27" t="s">
        <v>67</v>
      </c>
      <c r="D33" s="5"/>
      <c r="E33" s="28" t="s">
        <v>71</v>
      </c>
      <c r="F33" s="5"/>
      <c r="I33" s="174" t="s">
        <v>85</v>
      </c>
      <c r="J33" s="174"/>
      <c r="L33" s="6" t="s">
        <v>86</v>
      </c>
      <c r="N33" s="33"/>
      <c r="P33" s="31">
        <v>1</v>
      </c>
      <c r="Q33" s="172" t="s">
        <v>93</v>
      </c>
      <c r="R33" s="172"/>
      <c r="S33" s="57">
        <v>105</v>
      </c>
      <c r="T33"/>
      <c r="W33"/>
    </row>
    <row r="34" spans="1:23" ht="15">
      <c r="A34" s="188" t="s">
        <v>87</v>
      </c>
      <c r="B34" s="123" t="s">
        <v>76</v>
      </c>
      <c r="C34" s="181">
        <f>ROUND(E21,3)</f>
        <v>201</v>
      </c>
      <c r="D34" s="123" t="s">
        <v>77</v>
      </c>
      <c r="E34" s="192">
        <f>ROUND(E24,3)</f>
        <v>33</v>
      </c>
      <c r="F34" s="123" t="s">
        <v>78</v>
      </c>
      <c r="G34" s="123" t="s">
        <v>15</v>
      </c>
      <c r="H34" s="123" t="s">
        <v>76</v>
      </c>
      <c r="I34" s="175">
        <f>Q18/1000</f>
        <v>1</v>
      </c>
      <c r="J34" s="176"/>
      <c r="K34" s="186" t="s">
        <v>15</v>
      </c>
      <c r="L34" s="257">
        <f>Q19/1000</f>
        <v>1</v>
      </c>
      <c r="M34" s="186" t="s">
        <v>78</v>
      </c>
      <c r="P34" s="31">
        <v>2</v>
      </c>
      <c r="Q34" s="172" t="s">
        <v>94</v>
      </c>
      <c r="R34" s="172"/>
      <c r="S34" s="57">
        <v>74</v>
      </c>
      <c r="T34"/>
      <c r="W34"/>
    </row>
    <row r="35" spans="1:23" ht="15">
      <c r="A35" s="188"/>
      <c r="B35" s="123"/>
      <c r="C35" s="182"/>
      <c r="D35" s="123"/>
      <c r="E35" s="182"/>
      <c r="F35" s="123"/>
      <c r="G35" s="123"/>
      <c r="H35" s="123"/>
      <c r="I35" s="177"/>
      <c r="J35" s="178"/>
      <c r="K35" s="186"/>
      <c r="L35" s="258"/>
      <c r="M35" s="186"/>
      <c r="N35" s="20"/>
      <c r="P35" s="31">
        <v>3</v>
      </c>
      <c r="Q35" s="172" t="s">
        <v>95</v>
      </c>
      <c r="R35" s="172"/>
      <c r="S35" s="57">
        <v>45</v>
      </c>
      <c r="T35"/>
      <c r="W35"/>
    </row>
    <row r="36" spans="2:23" ht="15">
      <c r="B36" s="9"/>
      <c r="C36" s="9"/>
      <c r="D36" s="9"/>
      <c r="E36" s="9"/>
      <c r="F36" s="9"/>
      <c r="G36" s="9"/>
      <c r="H36" s="9"/>
      <c r="I36" s="37" t="s">
        <v>18</v>
      </c>
      <c r="J36" s="194">
        <f>I34*L34</f>
        <v>1</v>
      </c>
      <c r="K36" s="194"/>
      <c r="L36" s="37" t="s">
        <v>81</v>
      </c>
      <c r="M36" s="20"/>
      <c r="N36" s="20"/>
      <c r="P36" s="31">
        <v>4</v>
      </c>
      <c r="Q36" s="172" t="s">
        <v>97</v>
      </c>
      <c r="R36" s="172"/>
      <c r="S36" s="57">
        <v>39</v>
      </c>
      <c r="T36" s="59"/>
      <c r="W36"/>
    </row>
    <row r="37" spans="2:23" ht="15">
      <c r="B37" s="9"/>
      <c r="C37" s="9"/>
      <c r="D37" s="9"/>
      <c r="E37" s="9"/>
      <c r="F37" s="9"/>
      <c r="G37" s="9"/>
      <c r="H37" s="9"/>
      <c r="I37" s="39"/>
      <c r="J37" s="39"/>
      <c r="K37" s="20"/>
      <c r="L37" s="39"/>
      <c r="M37" s="20"/>
      <c r="N37" s="20"/>
      <c r="P37" s="31">
        <v>5</v>
      </c>
      <c r="Q37" s="172" t="s">
        <v>96</v>
      </c>
      <c r="R37" s="172"/>
      <c r="S37" s="57">
        <v>33</v>
      </c>
      <c r="T37" s="35"/>
      <c r="U37" s="35"/>
      <c r="V37" s="35"/>
      <c r="W37" s="35"/>
    </row>
    <row r="38" spans="1:23" ht="30.75">
      <c r="A38" t="s">
        <v>55</v>
      </c>
      <c r="B38" s="16" t="s">
        <v>88</v>
      </c>
      <c r="C38" s="29"/>
      <c r="F38" t="s">
        <v>89</v>
      </c>
      <c r="N38" s="20"/>
      <c r="T38"/>
      <c r="W38"/>
    </row>
    <row r="39" spans="2:23" ht="15">
      <c r="B39" s="170" t="s">
        <v>90</v>
      </c>
      <c r="C39" s="170"/>
      <c r="E39" s="170" t="s">
        <v>91</v>
      </c>
      <c r="F39" s="170"/>
      <c r="G39" s="170"/>
      <c r="I39" s="180" t="s">
        <v>7</v>
      </c>
      <c r="J39" s="180"/>
      <c r="K39" s="180"/>
      <c r="L39" s="180"/>
      <c r="T39"/>
      <c r="W39"/>
    </row>
    <row r="40" spans="1:23" ht="15">
      <c r="A40" s="188" t="s">
        <v>6</v>
      </c>
      <c r="B40" s="201">
        <f>'[1]標準品（断栽計算）'!H13</f>
        <v>0</v>
      </c>
      <c r="C40" s="202"/>
      <c r="E40" s="207">
        <f>ROUND((C28+E28)*(I28*L28),2)</f>
        <v>234</v>
      </c>
      <c r="F40" s="208"/>
      <c r="G40" s="209"/>
      <c r="I40" s="216">
        <f>B40*E40</f>
        <v>0</v>
      </c>
      <c r="J40" s="217"/>
      <c r="K40" s="217"/>
      <c r="L40" s="218"/>
      <c r="T40"/>
      <c r="W40"/>
    </row>
    <row r="41" spans="1:12" ht="15">
      <c r="A41" s="188"/>
      <c r="B41" s="203"/>
      <c r="C41" s="204"/>
      <c r="E41" s="210"/>
      <c r="F41" s="211"/>
      <c r="G41" s="212"/>
      <c r="I41" s="219"/>
      <c r="J41" s="220"/>
      <c r="K41" s="220"/>
      <c r="L41" s="221"/>
    </row>
    <row r="42" spans="2:17" ht="15">
      <c r="B42" s="205"/>
      <c r="C42" s="206"/>
      <c r="E42" s="213"/>
      <c r="F42" s="214"/>
      <c r="G42" s="215"/>
      <c r="I42" s="222"/>
      <c r="J42" s="223"/>
      <c r="K42" s="223"/>
      <c r="L42" s="224"/>
      <c r="P42" s="123"/>
      <c r="Q42" s="123"/>
    </row>
    <row r="43" spans="2:12" ht="15">
      <c r="B43" s="10"/>
      <c r="C43" s="10"/>
      <c r="E43" s="10"/>
      <c r="F43" s="10"/>
      <c r="G43" s="10"/>
      <c r="I43" s="40"/>
      <c r="J43" s="40"/>
      <c r="K43" s="40"/>
      <c r="L43" s="40"/>
    </row>
    <row r="44" spans="1:24" ht="15">
      <c r="A44" s="188" t="s">
        <v>87</v>
      </c>
      <c r="B44" s="225">
        <f>B40</f>
        <v>0</v>
      </c>
      <c r="C44" s="226"/>
      <c r="E44" s="231">
        <f>ROUND(E40*G22,2)</f>
        <v>234</v>
      </c>
      <c r="F44" s="232"/>
      <c r="G44" s="233"/>
      <c r="I44" s="246">
        <f>B44*E44</f>
        <v>0</v>
      </c>
      <c r="J44" s="247"/>
      <c r="K44" s="247"/>
      <c r="L44" s="248"/>
      <c r="N44" s="240">
        <f>J36*B44</f>
        <v>0</v>
      </c>
      <c r="O44" s="241"/>
      <c r="P44" s="241"/>
      <c r="Q44" s="195" t="s">
        <v>20</v>
      </c>
      <c r="X44" s="7"/>
    </row>
    <row r="45" spans="1:17" ht="15">
      <c r="A45" s="188"/>
      <c r="B45" s="227"/>
      <c r="C45" s="228"/>
      <c r="E45" s="234"/>
      <c r="F45" s="235"/>
      <c r="G45" s="236"/>
      <c r="I45" s="249"/>
      <c r="J45" s="250"/>
      <c r="K45" s="250"/>
      <c r="L45" s="251"/>
      <c r="N45" s="242"/>
      <c r="O45" s="243"/>
      <c r="P45" s="243"/>
      <c r="Q45" s="196"/>
    </row>
    <row r="46" spans="2:17" ht="15">
      <c r="B46" s="229"/>
      <c r="C46" s="230"/>
      <c r="E46" s="237"/>
      <c r="F46" s="238"/>
      <c r="G46" s="239"/>
      <c r="I46" s="252"/>
      <c r="J46" s="253"/>
      <c r="K46" s="253"/>
      <c r="L46" s="254"/>
      <c r="N46" s="244"/>
      <c r="O46" s="245"/>
      <c r="P46" s="245"/>
      <c r="Q46" s="197"/>
    </row>
    <row r="47" ht="15">
      <c r="C47" s="30"/>
    </row>
    <row r="48" spans="3:23" ht="15">
      <c r="C48" s="30"/>
      <c r="E48" s="187"/>
      <c r="F48" s="188"/>
      <c r="G48" s="188"/>
      <c r="P48" s="7"/>
      <c r="T48"/>
      <c r="U48" s="7"/>
      <c r="W48"/>
    </row>
    <row r="49" spans="5:7" ht="15">
      <c r="E49" s="9"/>
      <c r="F49" s="9"/>
      <c r="G49" s="9"/>
    </row>
    <row r="50" spans="1:15" ht="15">
      <c r="A50" s="6"/>
      <c r="B50" s="7"/>
      <c r="E50" s="189"/>
      <c r="F50" s="189"/>
      <c r="G50" s="189"/>
      <c r="I50"/>
      <c r="J50" s="7"/>
      <c r="K50"/>
      <c r="L50"/>
      <c r="M50"/>
      <c r="N50"/>
      <c r="O50"/>
    </row>
    <row r="54" spans="20:23" ht="15">
      <c r="T54"/>
      <c r="W54"/>
    </row>
  </sheetData>
  <sheetProtection algorithmName="SHA-512" hashValue="EyGSoIlz9dlKZWFJysIBzjI3UgMvh2x5O//cqbuJasFb9ZegfqbEq3gdFWx5ENmhndt/0fjgdRdMMEibSfLViQ==" saltValue="SPnLxVrpEH3wfTmD74ngMQ==" spinCount="100000" sheet="1" objects="1"/>
  <mergeCells count="99">
    <mergeCell ref="B5:C6"/>
    <mergeCell ref="B16:C17"/>
    <mergeCell ref="E16:F17"/>
    <mergeCell ref="H16:J17"/>
    <mergeCell ref="B9:C10"/>
    <mergeCell ref="E9:F10"/>
    <mergeCell ref="H9:J10"/>
    <mergeCell ref="D9:D10"/>
    <mergeCell ref="D16:D17"/>
    <mergeCell ref="B24:C25"/>
    <mergeCell ref="E24:F25"/>
    <mergeCell ref="H24:K25"/>
    <mergeCell ref="B21:C22"/>
    <mergeCell ref="E21:F22"/>
    <mergeCell ref="H21:K22"/>
    <mergeCell ref="D21:D22"/>
    <mergeCell ref="D24:D25"/>
    <mergeCell ref="N44:P46"/>
    <mergeCell ref="I44:L46"/>
    <mergeCell ref="I34:J35"/>
    <mergeCell ref="K16:K17"/>
    <mergeCell ref="K28:K29"/>
    <mergeCell ref="K34:K35"/>
    <mergeCell ref="L28:L29"/>
    <mergeCell ref="L34:L35"/>
    <mergeCell ref="M28:M29"/>
    <mergeCell ref="B40:C42"/>
    <mergeCell ref="E40:G42"/>
    <mergeCell ref="I40:L42"/>
    <mergeCell ref="B44:C46"/>
    <mergeCell ref="E44:G46"/>
    <mergeCell ref="P42:Q42"/>
    <mergeCell ref="E48:G48"/>
    <mergeCell ref="E50:G50"/>
    <mergeCell ref="A28:A29"/>
    <mergeCell ref="A34:A35"/>
    <mergeCell ref="A40:A41"/>
    <mergeCell ref="A44:A45"/>
    <mergeCell ref="B28:B29"/>
    <mergeCell ref="E28:E29"/>
    <mergeCell ref="E34:E35"/>
    <mergeCell ref="C28:C29"/>
    <mergeCell ref="Q34:R34"/>
    <mergeCell ref="Q35:R35"/>
    <mergeCell ref="J36:K36"/>
    <mergeCell ref="Q36:R36"/>
    <mergeCell ref="Q44:Q46"/>
    <mergeCell ref="D28:D29"/>
    <mergeCell ref="Q32:R32"/>
    <mergeCell ref="F28:F29"/>
    <mergeCell ref="G28:G29"/>
    <mergeCell ref="M34:M35"/>
    <mergeCell ref="Q37:R37"/>
    <mergeCell ref="B39:C39"/>
    <mergeCell ref="E39:G39"/>
    <mergeCell ref="I39:L39"/>
    <mergeCell ref="C34:C35"/>
    <mergeCell ref="H34:H35"/>
    <mergeCell ref="B34:B35"/>
    <mergeCell ref="D34:D35"/>
    <mergeCell ref="F34:F35"/>
    <mergeCell ref="G34:G35"/>
    <mergeCell ref="I33:J33"/>
    <mergeCell ref="Q33:R33"/>
    <mergeCell ref="H28:H29"/>
    <mergeCell ref="I28:J29"/>
    <mergeCell ref="Q24:R24"/>
    <mergeCell ref="Q25:R25"/>
    <mergeCell ref="Q26:R26"/>
    <mergeCell ref="I27:J27"/>
    <mergeCell ref="Q27:R27"/>
    <mergeCell ref="Q28:R28"/>
    <mergeCell ref="Q29:R29"/>
    <mergeCell ref="J30:K30"/>
    <mergeCell ref="Q30:R30"/>
    <mergeCell ref="G32:H32"/>
    <mergeCell ref="E20:F20"/>
    <mergeCell ref="H20:J20"/>
    <mergeCell ref="Q21:R21"/>
    <mergeCell ref="Q22:R22"/>
    <mergeCell ref="E23:F23"/>
    <mergeCell ref="H23:J23"/>
    <mergeCell ref="Q23:R23"/>
    <mergeCell ref="Q17:S17"/>
    <mergeCell ref="T17:U17"/>
    <mergeCell ref="Q18:R18"/>
    <mergeCell ref="T18:U18"/>
    <mergeCell ref="Q19:R19"/>
    <mergeCell ref="T19:U19"/>
    <mergeCell ref="T2:U2"/>
    <mergeCell ref="V2:W2"/>
    <mergeCell ref="S11:T11"/>
    <mergeCell ref="S13:T13"/>
    <mergeCell ref="E15:F15"/>
    <mergeCell ref="H15:J15"/>
    <mergeCell ref="E5:E6"/>
    <mergeCell ref="O14:O15"/>
    <mergeCell ref="G5:G6"/>
    <mergeCell ref="W3:W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>
      <selection activeCell="A3" sqref="A3"/>
    </sheetView>
  </sheetViews>
  <sheetFormatPr defaultColWidth="9.00390625" defaultRowHeight="15"/>
  <cols>
    <col min="1" max="1" width="16.57421875" style="0" customWidth="1"/>
  </cols>
  <sheetData>
    <row r="1" ht="15">
      <c r="A1" s="1" t="s">
        <v>69</v>
      </c>
    </row>
    <row r="2" ht="15">
      <c r="A2" s="2" t="s">
        <v>92</v>
      </c>
    </row>
    <row r="3" ht="15">
      <c r="A3" s="3" t="s">
        <v>9</v>
      </c>
    </row>
    <row r="4" ht="15">
      <c r="A4" s="3" t="s">
        <v>70</v>
      </c>
    </row>
    <row r="5" ht="15">
      <c r="A5" s="3" t="s">
        <v>72</v>
      </c>
    </row>
    <row r="6" ht="15">
      <c r="A6" s="3" t="s">
        <v>73</v>
      </c>
    </row>
    <row r="7" ht="15">
      <c r="A7" s="4" t="s">
        <v>74</v>
      </c>
    </row>
    <row r="8" ht="15">
      <c r="A8" s="3" t="s">
        <v>75</v>
      </c>
    </row>
    <row r="9" ht="15">
      <c r="A9" s="3" t="s">
        <v>79</v>
      </c>
    </row>
    <row r="10" ht="15">
      <c r="A10" s="3" t="s">
        <v>80</v>
      </c>
    </row>
  </sheetData>
  <sheetProtection password="CC3D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Yamada</cp:lastModifiedBy>
  <cp:lastPrinted>2011-03-03T00:15:32Z</cp:lastPrinted>
  <dcterms:created xsi:type="dcterms:W3CDTF">2011-03-02T23:34:40Z</dcterms:created>
  <dcterms:modified xsi:type="dcterms:W3CDTF">2023-01-12T07:48:59Z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1041-10.2.0.5845</vt:lpwstr>
  </property>
</Properties>
</file>